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5180" windowHeight="12150" activeTab="0"/>
  </bookViews>
  <sheets>
    <sheet name="WACC Calc" sheetId="1" r:id="rId1"/>
    <sheet name="Sheet1 (2)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<sst xmlns="http://schemas.openxmlformats.org/spreadsheetml/2006/main" count="739" uniqueCount="376">
  <si>
    <t>ეროვნული ბანკის სადეპოზიტო სერტიფიკატების აუქციონების შედეგები</t>
  </si>
  <si>
    <t>(ლარებში)</t>
  </si>
  <si>
    <t>აუქციონის ნომერი</t>
  </si>
  <si>
    <t xml:space="preserve">ვადიანობა (დღე) </t>
  </si>
  <si>
    <t>ემისიის თარიღი</t>
  </si>
  <si>
    <t>დაფარვის თარიღი</t>
  </si>
  <si>
    <t>ემისიის მოცულობა</t>
  </si>
  <si>
    <t>მოთხოვნის მოცულობა</t>
  </si>
  <si>
    <t>განთავსება ნომინალში</t>
  </si>
  <si>
    <t>საანგარიშ-სწორებო ფასი</t>
  </si>
  <si>
    <t>დისკონტი</t>
  </si>
  <si>
    <t>საპროცენტო განაკვეთები(%)</t>
  </si>
  <si>
    <t>მინიმალური</t>
  </si>
  <si>
    <t>მაქსიმალური</t>
  </si>
  <si>
    <t>საშუალო შეწონილი</t>
  </si>
  <si>
    <t>18.09.06</t>
  </si>
  <si>
    <t>16.10.06</t>
  </si>
  <si>
    <t>19.09.06</t>
  </si>
  <si>
    <t>19.12.06</t>
  </si>
  <si>
    <t>20.09.06</t>
  </si>
  <si>
    <t>18.10.06</t>
  </si>
  <si>
    <t>21.09.06</t>
  </si>
  <si>
    <t>21.12.06</t>
  </si>
  <si>
    <t>22.09.06</t>
  </si>
  <si>
    <t>20.10.06</t>
  </si>
  <si>
    <t>25.09.06</t>
  </si>
  <si>
    <t>23.10.06</t>
  </si>
  <si>
    <t>26.09.06</t>
  </si>
  <si>
    <t>26.12.06</t>
  </si>
  <si>
    <t>27.09.06</t>
  </si>
  <si>
    <t>25.10.06</t>
  </si>
  <si>
    <t>28.09.06</t>
  </si>
  <si>
    <t>28.12.06</t>
  </si>
  <si>
    <t>29.09.06</t>
  </si>
  <si>
    <t>27.10.06</t>
  </si>
  <si>
    <t>09.10.06</t>
  </si>
  <si>
    <t>6.11.06</t>
  </si>
  <si>
    <t>17.11.06</t>
  </si>
  <si>
    <t>20.11.06</t>
  </si>
  <si>
    <t>24.11.06</t>
  </si>
  <si>
    <t>30.10.06</t>
  </si>
  <si>
    <t>27.11.06</t>
  </si>
  <si>
    <t>4.12.06</t>
  </si>
  <si>
    <t>15.12.06</t>
  </si>
  <si>
    <t>18.12.06</t>
  </si>
  <si>
    <t>22.12.06</t>
  </si>
  <si>
    <t>25.12.06</t>
  </si>
  <si>
    <t>30.11.06</t>
  </si>
  <si>
    <t>5.04.07</t>
  </si>
  <si>
    <t>1.12.06</t>
  </si>
  <si>
    <t>4.05.07</t>
  </si>
  <si>
    <t>4.01.07</t>
  </si>
  <si>
    <t>5.12.06</t>
  </si>
  <si>
    <t>30.01.07</t>
  </si>
  <si>
    <t>6.12.06</t>
  </si>
  <si>
    <t>7.03.07</t>
  </si>
  <si>
    <t>7.12.06</t>
  </si>
  <si>
    <t>12.04.07</t>
  </si>
  <si>
    <t>8.12.06</t>
  </si>
  <si>
    <t>11.05.07</t>
  </si>
  <si>
    <t>11.12.06</t>
  </si>
  <si>
    <t>08.01.07</t>
  </si>
  <si>
    <t>12.12.06</t>
  </si>
  <si>
    <t>06.02.07</t>
  </si>
  <si>
    <t>13.12.06</t>
  </si>
  <si>
    <t>14.03.07</t>
  </si>
  <si>
    <t>14.12.06</t>
  </si>
  <si>
    <t>19.04.07</t>
  </si>
  <si>
    <t>15.01.07</t>
  </si>
  <si>
    <t>13.02.07</t>
  </si>
  <si>
    <t>20.12.06</t>
  </si>
  <si>
    <t>21.03.07</t>
  </si>
  <si>
    <t>26.04.07</t>
  </si>
  <si>
    <t>25.05.07</t>
  </si>
  <si>
    <t>22.01.07</t>
  </si>
  <si>
    <t>09.01.07</t>
  </si>
  <si>
    <t>27.03.07</t>
  </si>
  <si>
    <t>27.12.06</t>
  </si>
  <si>
    <t>10.01.07</t>
  </si>
  <si>
    <t>24.01.07</t>
  </si>
  <si>
    <t>04.01.07</t>
  </si>
  <si>
    <t>11.01.07</t>
  </si>
  <si>
    <t>25.01.07</t>
  </si>
  <si>
    <t>29.12.06</t>
  </si>
  <si>
    <t>12.01.07</t>
  </si>
  <si>
    <t>26.01.07</t>
  </si>
  <si>
    <t>05.01.07</t>
  </si>
  <si>
    <t>30.12.06</t>
  </si>
  <si>
    <t>02.02.07</t>
  </si>
  <si>
    <t>05.02.07</t>
  </si>
  <si>
    <t>16.01.07</t>
  </si>
  <si>
    <t>11.04.07</t>
  </si>
  <si>
    <t>18.01.07</t>
  </si>
  <si>
    <t>09.02.07</t>
  </si>
  <si>
    <t>12.02.07</t>
  </si>
  <si>
    <t>23.01.07</t>
  </si>
  <si>
    <t>17.01.07</t>
  </si>
  <si>
    <t>18.04.07</t>
  </si>
  <si>
    <t>19.02.07</t>
  </si>
  <si>
    <t>25.04.07</t>
  </si>
  <si>
    <t>1.02.07</t>
  </si>
  <si>
    <t>23.02.07</t>
  </si>
  <si>
    <t>29.01.07</t>
  </si>
  <si>
    <t>26.02.07</t>
  </si>
  <si>
    <t>31.01.07</t>
  </si>
  <si>
    <t>02.05.07</t>
  </si>
  <si>
    <t>8.02.07</t>
  </si>
  <si>
    <t>02.03.07</t>
  </si>
  <si>
    <t>05.03.07</t>
  </si>
  <si>
    <t>08.05.07</t>
  </si>
  <si>
    <t>07.02.07</t>
  </si>
  <si>
    <t>07.03.07</t>
  </si>
  <si>
    <t>08.02.07</t>
  </si>
  <si>
    <t>10.05.07</t>
  </si>
  <si>
    <t>15.02.07</t>
  </si>
  <si>
    <t>09.03.07</t>
  </si>
  <si>
    <t>12.03.07</t>
  </si>
  <si>
    <t>15.05.07</t>
  </si>
  <si>
    <t>20.02.07</t>
  </si>
  <si>
    <t>14.02.07</t>
  </si>
  <si>
    <t>17.05.07</t>
  </si>
  <si>
    <t>22.02.07</t>
  </si>
  <si>
    <t>16.02.07</t>
  </si>
  <si>
    <t>16.03.07</t>
  </si>
  <si>
    <t>19.03.07</t>
  </si>
  <si>
    <t>22.05.07</t>
  </si>
  <si>
    <t>27.02.07</t>
  </si>
  <si>
    <t>21.02.07</t>
  </si>
  <si>
    <t>24.05.07</t>
  </si>
  <si>
    <t>1.03.07</t>
  </si>
  <si>
    <t xml:space="preserve"> 23.03.07</t>
  </si>
  <si>
    <t>26.03.07</t>
  </si>
  <si>
    <t>29.05.07</t>
  </si>
  <si>
    <t>06.03.07</t>
  </si>
  <si>
    <t>28.02.07</t>
  </si>
  <si>
    <t>28.03.07</t>
  </si>
  <si>
    <t>31.05.07</t>
  </si>
  <si>
    <t>8.03.07</t>
  </si>
  <si>
    <t>2.03.07</t>
  </si>
  <si>
    <t>30.03.07</t>
  </si>
  <si>
    <t>5.03.07</t>
  </si>
  <si>
    <t>2.04.07</t>
  </si>
  <si>
    <t>6.03.07</t>
  </si>
  <si>
    <t>05.06.07</t>
  </si>
  <si>
    <t>13.03.07</t>
  </si>
  <si>
    <t>04.04.07</t>
  </si>
  <si>
    <t>9.03.07</t>
  </si>
  <si>
    <t>10.04.07</t>
  </si>
  <si>
    <t>12.06.07</t>
  </si>
  <si>
    <t>20.03.07</t>
  </si>
  <si>
    <t>15.03.07</t>
  </si>
  <si>
    <t>14.06.07</t>
  </si>
  <si>
    <t>22.03.07</t>
  </si>
  <si>
    <t>13.04.07</t>
  </si>
  <si>
    <t>16.04.07</t>
  </si>
  <si>
    <t>19.06.07</t>
  </si>
  <si>
    <t>21.06.07</t>
  </si>
  <si>
    <t>29.03.07</t>
  </si>
  <si>
    <t>23.03.07</t>
  </si>
  <si>
    <t>20.04.07</t>
  </si>
  <si>
    <t>23.04.07</t>
  </si>
  <si>
    <t>26.06.07</t>
  </si>
  <si>
    <t>03.04.07</t>
  </si>
  <si>
    <t>28.06.07</t>
  </si>
  <si>
    <t>05.04.07</t>
  </si>
  <si>
    <t>27.04.07</t>
  </si>
  <si>
    <t>03.07.07</t>
  </si>
  <si>
    <t>05.07.07</t>
  </si>
  <si>
    <t>10.07.07</t>
  </si>
  <si>
    <t>12.07.07</t>
  </si>
  <si>
    <t>14.05.07</t>
  </si>
  <si>
    <t>17.04.07</t>
  </si>
  <si>
    <t>17.07.07</t>
  </si>
  <si>
    <t>24.04.07</t>
  </si>
  <si>
    <t>16.05.07</t>
  </si>
  <si>
    <t>19.07.07</t>
  </si>
  <si>
    <t>18.05.07</t>
  </si>
  <si>
    <t>21.05.07</t>
  </si>
  <si>
    <t>24.07.07</t>
  </si>
  <si>
    <t>01.05.07</t>
  </si>
  <si>
    <t>23.05.07</t>
  </si>
  <si>
    <t>26.07.07</t>
  </si>
  <si>
    <t>03.05.07</t>
  </si>
  <si>
    <t>30.04.07</t>
  </si>
  <si>
    <t>28.05.07</t>
  </si>
  <si>
    <t>31.07.07</t>
  </si>
  <si>
    <t>30.05.07</t>
  </si>
  <si>
    <t>02.08.07</t>
  </si>
  <si>
    <t>04.05.07</t>
  </si>
  <si>
    <t>01.06.07</t>
  </si>
  <si>
    <t>07.05.07</t>
  </si>
  <si>
    <t>04.06.07</t>
  </si>
  <si>
    <t>07.08.07</t>
  </si>
  <si>
    <t>09.08.07</t>
  </si>
  <si>
    <t>08.06.07</t>
  </si>
  <si>
    <t>11.06.07</t>
  </si>
  <si>
    <t>14.08.07</t>
  </si>
  <si>
    <t>13.06.07</t>
  </si>
  <si>
    <t>16.08.07</t>
  </si>
  <si>
    <t>15.06.07</t>
  </si>
  <si>
    <t>18.06.07</t>
  </si>
  <si>
    <t>21.08.07</t>
  </si>
  <si>
    <t>20.06.07</t>
  </si>
  <si>
    <t>23.08.07</t>
  </si>
  <si>
    <t>22.06.07</t>
  </si>
  <si>
    <t>25.06.07</t>
  </si>
  <si>
    <t>27.08.07</t>
  </si>
  <si>
    <t>27.06.07</t>
  </si>
  <si>
    <t>30.08.07</t>
  </si>
  <si>
    <t>07.06.07</t>
  </si>
  <si>
    <t>29.06.07</t>
  </si>
  <si>
    <t>02.07.07</t>
  </si>
  <si>
    <t>04.09.07</t>
  </si>
  <si>
    <t>06.06.07</t>
  </si>
  <si>
    <t>04.07.07</t>
  </si>
  <si>
    <t>06.09.07</t>
  </si>
  <si>
    <t>06.07.07</t>
  </si>
  <si>
    <t>09.07.07</t>
  </si>
  <si>
    <t>11.09.07</t>
  </si>
  <si>
    <t>12.12.07</t>
  </si>
  <si>
    <t>11.07.07</t>
  </si>
  <si>
    <t>13.09.07</t>
  </si>
  <si>
    <t>13.07.07</t>
  </si>
  <si>
    <t>16.07.07</t>
  </si>
  <si>
    <t>18.09.07</t>
  </si>
  <si>
    <t>19.12.07</t>
  </si>
  <si>
    <t>18.07.07</t>
  </si>
  <si>
    <t>20.09.07</t>
  </si>
  <si>
    <t>20.07.07</t>
  </si>
  <si>
    <t>23.07.07</t>
  </si>
  <si>
    <t>25.09.07</t>
  </si>
  <si>
    <t>3.07.07</t>
  </si>
  <si>
    <t>26.12.07</t>
  </si>
  <si>
    <t>25.07.07</t>
  </si>
  <si>
    <t>27.09.07</t>
  </si>
  <si>
    <t>27.07.07</t>
  </si>
  <si>
    <t>30.07.07</t>
  </si>
  <si>
    <t>02.10.07</t>
  </si>
  <si>
    <t>04.01.08</t>
  </si>
  <si>
    <t>01.08.07</t>
  </si>
  <si>
    <t>04.10.07</t>
  </si>
  <si>
    <t>03.08.07</t>
  </si>
  <si>
    <t>06.08.07</t>
  </si>
  <si>
    <t>09.10.07</t>
  </si>
  <si>
    <t>09.01.08</t>
  </si>
  <si>
    <t>08.08.07</t>
  </si>
  <si>
    <t>11.10.07</t>
  </si>
  <si>
    <t>10.08.07</t>
  </si>
  <si>
    <t>13.08.07</t>
  </si>
  <si>
    <t>16.10.07</t>
  </si>
  <si>
    <t>16.01.08</t>
  </si>
  <si>
    <t>15.08.07</t>
  </si>
  <si>
    <t>18.10.07</t>
  </si>
  <si>
    <t>17.08.07</t>
  </si>
  <si>
    <t>20.08.07</t>
  </si>
  <si>
    <t>23.10.07</t>
  </si>
  <si>
    <t>23.01.08</t>
  </si>
  <si>
    <t>22.08.07</t>
  </si>
  <si>
    <t>25.10.07</t>
  </si>
  <si>
    <t>-</t>
  </si>
  <si>
    <t>აუქციონზე ბანკების განაცხადების წარმოუდგენლობის გამო, თანხა არ განთავსებულა</t>
  </si>
  <si>
    <t>24.08.07</t>
  </si>
  <si>
    <t>30.10.07</t>
  </si>
  <si>
    <t>30.01.08</t>
  </si>
  <si>
    <t>29.08.07</t>
  </si>
  <si>
    <t>01.11.07</t>
  </si>
  <si>
    <t>31.08.07</t>
  </si>
  <si>
    <t>03.09.07</t>
  </si>
  <si>
    <t>06.11.07</t>
  </si>
  <si>
    <t>06.02.08</t>
  </si>
  <si>
    <t>05.09.07</t>
  </si>
  <si>
    <t>08.11.07</t>
  </si>
  <si>
    <t>07.09.07</t>
  </si>
  <si>
    <t>10.09.07</t>
  </si>
  <si>
    <t>13.11.07</t>
  </si>
  <si>
    <t>13.02.08</t>
  </si>
  <si>
    <t>12.09.07</t>
  </si>
  <si>
    <t>15.11.07</t>
  </si>
  <si>
    <t>14.09.07</t>
  </si>
  <si>
    <t>17.09.07</t>
  </si>
  <si>
    <t>20.11.07</t>
  </si>
  <si>
    <t>20.02.08</t>
  </si>
  <si>
    <t>19.09.07</t>
  </si>
  <si>
    <t>22.11.07</t>
  </si>
  <si>
    <t>21.09.07</t>
  </si>
  <si>
    <t>24.09.07</t>
  </si>
  <si>
    <t>27.02.08</t>
  </si>
  <si>
    <t>26.09.07</t>
  </si>
  <si>
    <t>29.11.07</t>
  </si>
  <si>
    <t>28.09.07</t>
  </si>
  <si>
    <t>01.10.07</t>
  </si>
  <si>
    <t>04.12.07</t>
  </si>
  <si>
    <t>05.03.08</t>
  </si>
  <si>
    <t>03.10.07</t>
  </si>
  <si>
    <t>06.12.07</t>
  </si>
  <si>
    <t>05.10.07</t>
  </si>
  <si>
    <t>08.10.07</t>
  </si>
  <si>
    <t>11.12.07</t>
  </si>
  <si>
    <t>12.03.08</t>
  </si>
  <si>
    <t>10.10.07</t>
  </si>
  <si>
    <t>13.12.07</t>
  </si>
  <si>
    <t>12.10.07</t>
  </si>
  <si>
    <t>15.10.07</t>
  </si>
  <si>
    <t>18.12.07</t>
  </si>
  <si>
    <t>19.03.08</t>
  </si>
  <si>
    <t>17.10.07</t>
  </si>
  <si>
    <t>20.12.07</t>
  </si>
  <si>
    <t>19.10.07</t>
  </si>
  <si>
    <t>22.10.07</t>
  </si>
  <si>
    <t>25.12.07</t>
  </si>
  <si>
    <t>სულ</t>
  </si>
  <si>
    <t>Re = r + Beta x ( Rm - r )</t>
  </si>
  <si>
    <t>N</t>
  </si>
  <si>
    <t>ბეტა ბენჩმარკი</t>
  </si>
  <si>
    <t>ბეტა კორექტირებული</t>
  </si>
  <si>
    <t>კონკრეტული ავტორიზებული პირის კაპიტალის ღირებულების საშუალო შეწონილი განაკვეთის გაანგარიშება</t>
  </si>
  <si>
    <r>
      <t>საშუალო შეწონილი წლიური განაკვეთის გასაშუალოებული ოდენობა</t>
    </r>
    <r>
      <rPr>
        <b/>
        <sz val="10"/>
        <rFont val="Arial"/>
        <family val="2"/>
      </rPr>
      <t xml:space="preserve"> (Rcd182)</t>
    </r>
  </si>
  <si>
    <r>
      <t>ურისკო წლიური საპროცენტო განაკვეთის ოდენობა</t>
    </r>
    <r>
      <rPr>
        <b/>
        <sz val="10"/>
        <rFont val="Arial"/>
        <family val="2"/>
      </rPr>
      <t xml:space="preserve"> ( r )</t>
    </r>
  </si>
  <si>
    <r>
      <t xml:space="preserve">ელექტრონული კომუნიკაციების სფეროში მოქმედი ავტორიზებული პირების საკუთარი კაპიტალის მომგებიანობის წლიური განაკვეთის გასაშუალოებული ოდენობა ფიქსირებული საკომუნიკაციო მომსახურების ბაზრის სეგმენტზე </t>
    </r>
    <r>
      <rPr>
        <b/>
        <sz val="10"/>
        <rFont val="Sylfaen"/>
        <family val="1"/>
      </rPr>
      <t>FIX-Rm</t>
    </r>
  </si>
  <si>
    <r>
      <t xml:space="preserve">ელექტრონული კომუნიკაციების სფეროში მოქმედი ავტორიზებული პირების საკუთარი კაპიტალის მომგებიანობის წლიური განაკვეთის გასაშუალოებული ოდენობა მოძრავი საკომუნიკაციო მომსახურების ბაზრის სეგმენტზე </t>
    </r>
    <r>
      <rPr>
        <b/>
        <sz val="10"/>
        <rFont val="Sylfaen"/>
        <family val="1"/>
      </rPr>
      <t>MOB-Rm</t>
    </r>
  </si>
  <si>
    <r>
      <t>რისკ- შეწონილი პრემია ფიქსირებული საკომუნიკაციო მომსახურების ბაზრის სეგმენტზე</t>
    </r>
    <r>
      <rPr>
        <b/>
        <sz val="10"/>
        <rFont val="Sylfaen"/>
        <family val="1"/>
      </rPr>
      <t>FIX</t>
    </r>
    <r>
      <rPr>
        <sz val="10"/>
        <rFont val="Sylfaen"/>
        <family val="1"/>
      </rPr>
      <t xml:space="preserve">- </t>
    </r>
    <r>
      <rPr>
        <b/>
        <sz val="10"/>
        <rFont val="Sylfaen"/>
        <family val="1"/>
      </rPr>
      <t>(Rm-r)</t>
    </r>
  </si>
  <si>
    <r>
      <t xml:space="preserve">რისკ- შეწონილი პრემია მოძრავი საკომუნიკაციო მომსახურების ბაზრის სეგმენტზე </t>
    </r>
    <r>
      <rPr>
        <b/>
        <sz val="10"/>
        <rFont val="Sylfaen"/>
        <family val="1"/>
      </rPr>
      <t>MOB- (Rm-r)</t>
    </r>
  </si>
  <si>
    <r>
      <t xml:space="preserve">”ბეტა” კოეფიციენტი, რომელიც ასახავს კონკრეტული ავტორიზებული პირის საბაზრო რისკ-ფაქტორებს (საუკეთესო საერთაშორისო პრაქტიკის ბენჩმარკი) ფიქსირებული საკომუნიკაციო მომსახურების ბაზრის სეგმენტზე </t>
    </r>
    <r>
      <rPr>
        <b/>
        <sz val="10"/>
        <rFont val="Sylfaen"/>
        <family val="1"/>
      </rPr>
      <t xml:space="preserve">( </t>
    </r>
    <r>
      <rPr>
        <b/>
        <sz val="10"/>
        <rFont val="Comic Sans MS"/>
        <family val="4"/>
      </rPr>
      <t>β - FIX )</t>
    </r>
  </si>
  <si>
    <r>
      <t xml:space="preserve">”ბეტა” კოეფიციენტი, რომელიც ასახავს კონკრეტული ავტორიზებული პირის საბაზრო რისკ-ფაქტორებს (საუკეთესო საერთაშორისო პრაქტიკის ბენჩმარკი) მოძრავი საკომუნიკაციო მომსახურების ბაზრის სეგმენტზე  </t>
    </r>
    <r>
      <rPr>
        <b/>
        <sz val="10"/>
        <rFont val="Sylfaen"/>
        <family val="1"/>
      </rPr>
      <t>( β - MOB )</t>
    </r>
  </si>
  <si>
    <r>
      <t xml:space="preserve">საკუთარი კაპიტალის საშუალო მომგებიანობის წლიური განაკვეთი ფიქსირებული საკომუნიკაციო მომსახურების ბაზრის სეგმენტზე </t>
    </r>
    <r>
      <rPr>
        <b/>
        <sz val="10"/>
        <rFont val="Sylfaen"/>
        <family val="1"/>
      </rPr>
      <t>FIX-Re</t>
    </r>
  </si>
  <si>
    <r>
      <t xml:space="preserve">საკუთარი კაპიტალის საშუალო მომგებიანობის წლიური განაკვეთი მოძრავი საკომუნიკაციო მომსახურების ბაზრის სეგმენტზე </t>
    </r>
    <r>
      <rPr>
        <b/>
        <sz val="10"/>
        <rFont val="Sylfaen"/>
        <family val="1"/>
      </rPr>
      <t>MOB-Re</t>
    </r>
  </si>
  <si>
    <r>
      <t xml:space="preserve">საკუთარი კაპიტალი ლარი </t>
    </r>
    <r>
      <rPr>
        <b/>
        <sz val="10"/>
        <rFont val="Arial"/>
        <family val="2"/>
      </rPr>
      <t xml:space="preserve">( E ) </t>
    </r>
    <r>
      <rPr>
        <sz val="10"/>
        <rFont val="Arial"/>
        <family val="2"/>
      </rPr>
      <t>ლარი</t>
    </r>
  </si>
  <si>
    <r>
      <t xml:space="preserve">სასესხო კაპიტალი  ლარი </t>
    </r>
    <r>
      <rPr>
        <b/>
        <sz val="10"/>
        <rFont val="Arial"/>
        <family val="2"/>
      </rPr>
      <t xml:space="preserve">( D ) </t>
    </r>
    <r>
      <rPr>
        <sz val="10"/>
        <rFont val="Arial"/>
        <family val="2"/>
      </rPr>
      <t>ლარი</t>
    </r>
  </si>
  <si>
    <r>
      <t>1- გირინგ ფაქტორი =</t>
    </r>
    <r>
      <rPr>
        <b/>
        <sz val="10"/>
        <rFont val="Sylfaen"/>
        <family val="1"/>
      </rPr>
      <t xml:space="preserve"> ( 1- Gd )</t>
    </r>
  </si>
  <si>
    <r>
      <t>სასესხო კაპიტალის გირინგ ფაქტორი</t>
    </r>
    <r>
      <rPr>
        <b/>
        <sz val="10"/>
        <rFont val="Sylfaen"/>
        <family val="1"/>
      </rPr>
      <t xml:space="preserve"> ( Gd )</t>
    </r>
  </si>
  <si>
    <r>
      <t xml:space="preserve">სასესხო კაპიტალის საშუალო შეწონილი წლიური განაკვეთი </t>
    </r>
    <r>
      <rPr>
        <b/>
        <sz val="10"/>
        <rFont val="Sylfaen"/>
        <family val="1"/>
      </rPr>
      <t>( Rd )</t>
    </r>
  </si>
  <si>
    <r>
      <t xml:space="preserve">მოგების გადასახადის განაკვეთი </t>
    </r>
    <r>
      <rPr>
        <b/>
        <sz val="10"/>
        <rFont val="Sylfaen"/>
        <family val="1"/>
      </rPr>
      <t>( T )</t>
    </r>
  </si>
  <si>
    <r>
      <t xml:space="preserve">კაპიტალის ღირებულების საშუალო შეწონილი განაკვეთი ფიქსირებული საკომუნიკაციო მომსახურების ბაზრის სეგმენტზე </t>
    </r>
    <r>
      <rPr>
        <b/>
        <sz val="10"/>
        <rFont val="Sylfaen"/>
        <family val="1"/>
      </rPr>
      <t>FIX-WACC</t>
    </r>
  </si>
  <si>
    <r>
      <t xml:space="preserve">კაპიტალის ღირებულების საშუალო შეწონილი განაკვეთი მოძრავი საკომუნიკაციო მომსახურების ბაზრის სეგმენტზე </t>
    </r>
    <r>
      <rPr>
        <b/>
        <sz val="10"/>
        <rFont val="Sylfaen"/>
        <family val="1"/>
      </rPr>
      <t>MOB-WACC</t>
    </r>
  </si>
  <si>
    <t>№</t>
  </si>
  <si>
    <t>ფინანსური მაჩვენებელი</t>
  </si>
  <si>
    <t>შპს ”სანეტი”</t>
  </si>
  <si>
    <t>შპს ”ჯორჯია ონლაინი”</t>
  </si>
  <si>
    <t>შპს ”კავკასუს ნეთვორქი”</t>
  </si>
  <si>
    <t>სს ”ეგრისი”</t>
  </si>
  <si>
    <t>შპს ’საქართველოს ცენტრალური კავშიგაბმულობის კორპორაცია”</t>
  </si>
  <si>
    <t>შპს ”ვანექსი”</t>
  </si>
  <si>
    <t>შპს ”ახალი ქსელები”</t>
  </si>
  <si>
    <t>შპს ”ახტელი”</t>
  </si>
  <si>
    <t>შპს ”ფოპტნეტი”</t>
  </si>
  <si>
    <t>შპს ”შავი ზღვის ტელეკომი”</t>
  </si>
  <si>
    <t>შპს ”საქართველოს ტელეკომი”</t>
  </si>
  <si>
    <t>შპს ”გლობალ ერთი”</t>
  </si>
  <si>
    <t>შპს ”ივერია ქსელი”</t>
  </si>
  <si>
    <t>შპს ”ინტელკომი”</t>
  </si>
  <si>
    <t>შპს ”მაგთი”</t>
  </si>
  <si>
    <t>შპს ”ჯეოსელი”</t>
  </si>
  <si>
    <t>შპს ”კავკასიის ციფრული ქსელები”</t>
  </si>
  <si>
    <t>შპს ”ნამიო”</t>
  </si>
  <si>
    <t>შპს ”ალკომი”</t>
  </si>
  <si>
    <t>შპს ”საბატელი”</t>
  </si>
  <si>
    <t>სს ”ტელენეტი”</t>
  </si>
  <si>
    <t>ერთობლივი შემოსავალი</t>
  </si>
  <si>
    <t>გამოქვითვები სულ</t>
  </si>
  <si>
    <t>მათ შორის ძირითადი საშუალებების შეძენა</t>
  </si>
  <si>
    <t>მოგება</t>
  </si>
  <si>
    <t>წინა წლების ზარალის გამოქვითვა</t>
  </si>
  <si>
    <t>წლიური დასაბეგრი საოპერაციო მოგება</t>
  </si>
  <si>
    <t>მოგების გადასახადი</t>
  </si>
  <si>
    <t>წმინდა მოგება</t>
  </si>
  <si>
    <t>ფიქსირებული აქტივების საბალანსო ღირებულება</t>
  </si>
  <si>
    <t>სულ საკუთარი კაპიტალი</t>
  </si>
  <si>
    <t>E</t>
  </si>
  <si>
    <t>წმინდა მოგების განაკვეთი საკუთარ კაპიტალზე</t>
  </si>
  <si>
    <t>ROE</t>
  </si>
  <si>
    <t>საკუთარი კაპიტალით შეწონილი მოგების განაკვეთი Re -FIX</t>
  </si>
  <si>
    <t>სტანდარტული გადახრა</t>
  </si>
  <si>
    <t>საკუთარი კაპიტალით შეწონილი მოგების განაკვეთი Re -MOB</t>
  </si>
  <si>
    <t>გრძელვადიანი ვალდებულებები</t>
  </si>
  <si>
    <t>საშუალო არითმეტიკული</t>
  </si>
  <si>
    <t>საშუალო გეომეტრიული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</si>
</sst>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ari&quot;;\-#,##0\ &quot;Lari&quot;"/>
    <numFmt numFmtId="165" formatCode="#,##0\ &quot;Lari&quot;;[Red]\-#,##0\ &quot;Lari&quot;"/>
    <numFmt numFmtId="166" formatCode="#,##0.00\ &quot;Lari&quot;;\-#,##0.00\ &quot;Lari&quot;"/>
    <numFmt numFmtId="167" formatCode="#,##0.00\ &quot;Lari&quot;;[Red]\-#,##0.00\ &quot;Lari&quot;"/>
    <numFmt numFmtId="168" formatCode="_-* #,##0\ &quot;Lari&quot;_-;\-* #,##0\ &quot;Lari&quot;_-;_-* &quot;-&quot;\ &quot;Lari&quot;_-;_-@_-"/>
    <numFmt numFmtId="169" formatCode="_-* #,##0\ _L_a_r_i_-;\-* #,##0\ _L_a_r_i_-;_-* &quot;-&quot;\ _L_a_r_i_-;_-@_-"/>
    <numFmt numFmtId="170" formatCode="_-* #,##0.00\ &quot;Lari&quot;_-;\-* #,##0.00\ &quot;Lari&quot;_-;_-* &quot;-&quot;??\ &quot;Lari&quot;_-;_-@_-"/>
    <numFmt numFmtId="171" formatCode="_-* #,##0.00\ _L_a_r_i_-;\-* #,##0.00\ _L_a_r_i_-;_-* &quot;-&quot;??\ _L_a_r_i_-;_-@_-"/>
    <numFmt numFmtId="172" formatCode="#,##0.0000"/>
    <numFmt numFmtId="173" formatCode="#,##0.000"/>
    <numFmt numFmtId="174" formatCode="#,##0.0"/>
    <numFmt numFmtId="175" formatCode="0.00000"/>
    <numFmt numFmtId="176" formatCode="0.0000"/>
    <numFmt numFmtId="177" formatCode="0.000"/>
    <numFmt numFmtId="178" formatCode="0.0"/>
    <numFmt numFmtId="179" formatCode="0.000000"/>
    <numFmt numFmtId="180" formatCode="[$-409]dddd\,\ mmmm\ dd\,\ yyyy"/>
    <numFmt numFmtId="181" formatCode="[$-409]h:mm:ss\ AM/PM"/>
    <numFmt numFmtId="182" formatCode="0.E+00"/>
    <numFmt numFmtId="183" formatCode="0.000000000"/>
    <numFmt numFmtId="184" formatCode="0.00000000"/>
    <numFmt numFmtId="185" formatCode="0.0000000"/>
    <numFmt numFmtId="186" formatCode="#,##0.00000"/>
    <numFmt numFmtId="187" formatCode="#,##0.000000"/>
    <numFmt numFmtId="188" formatCode="#,##0.0000000"/>
    <numFmt numFmtId="189" formatCode="dd/mm/yy"/>
    <numFmt numFmtId="190" formatCode="mm/dd/yyyy"/>
    <numFmt numFmtId="191" formatCode="dd/mm/yy;@"/>
    <numFmt numFmtId="192" formatCode="_(* #,##0_);_(* \(#,##0\);_(* &quot;-&quot;??_);_(@_)"/>
    <numFmt numFmtId="193" formatCode="_([$$-409]* #,##0.00_);_([$$-409]* \(#,##0.00\);_([$$-409]* &quot;-&quot;??_);_(@_)"/>
    <numFmt numFmtId="194" formatCode="0.0%"/>
    <numFmt numFmtId="195" formatCode="0.000000000000000%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0000%"/>
    <numFmt numFmtId="201" formatCode="0.000%"/>
  </numFmts>
  <fonts count="27">
    <font>
      <sz val="10"/>
      <name val="Arial"/>
      <family val="0"/>
    </font>
    <font>
      <sz val="10"/>
      <name val="Helv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0"/>
      <name val="Sylfaen"/>
      <family val="1"/>
    </font>
    <font>
      <sz val="12"/>
      <name val="Sylfaen"/>
      <family val="1"/>
    </font>
    <font>
      <sz val="12"/>
      <name val="Arial"/>
      <family val="0"/>
    </font>
    <font>
      <b/>
      <sz val="12"/>
      <name val="Geo_Arial"/>
      <family val="2"/>
    </font>
    <font>
      <sz val="12"/>
      <name val="LitNusx"/>
      <family val="0"/>
    </font>
    <font>
      <b/>
      <u val="single"/>
      <sz val="12"/>
      <name val="LitNusx"/>
      <family val="0"/>
    </font>
    <font>
      <i/>
      <sz val="12"/>
      <name val="LitNusx"/>
      <family val="0"/>
    </font>
    <font>
      <b/>
      <sz val="11"/>
      <name val="Geo_Arial"/>
      <family val="2"/>
    </font>
    <font>
      <sz val="10"/>
      <name val="LitNusx"/>
      <family val="0"/>
    </font>
    <font>
      <i/>
      <sz val="10"/>
      <name val="LitNusx"/>
      <family val="0"/>
    </font>
    <font>
      <sz val="10"/>
      <name val="Geo_Arial"/>
      <family val="2"/>
    </font>
    <font>
      <sz val="9"/>
      <name val="Sylfaen"/>
      <family val="1"/>
    </font>
    <font>
      <sz val="9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sz val="10"/>
      <name val="Sylfaen"/>
      <family val="1"/>
    </font>
    <font>
      <b/>
      <sz val="12"/>
      <name val="Sylfaen"/>
      <family val="1"/>
    </font>
    <font>
      <sz val="10"/>
      <color indexed="10"/>
      <name val="Arial"/>
      <family val="0"/>
    </font>
    <font>
      <b/>
      <sz val="10"/>
      <name val="Comic Sans MS"/>
      <family val="4"/>
    </font>
    <font>
      <b/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</fills>
  <borders count="5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65">
    <xf numFmtId="0" fontId="0" fillId="0" borderId="0" xfId="0" applyAlignment="1">
      <alignment/>
    </xf>
    <xf numFmtId="0" fontId="0" fillId="0" borderId="0" xfId="22">
      <alignment/>
      <protection/>
    </xf>
    <xf numFmtId="0" fontId="5" fillId="0" borderId="0" xfId="22" applyFont="1">
      <alignment/>
      <protection/>
    </xf>
    <xf numFmtId="0" fontId="6" fillId="0" borderId="0" xfId="22" applyFont="1">
      <alignment/>
      <protection/>
    </xf>
    <xf numFmtId="0" fontId="7" fillId="0" borderId="0" xfId="22" applyFont="1">
      <alignment/>
      <protection/>
    </xf>
    <xf numFmtId="189" fontId="0" fillId="0" borderId="0" xfId="22" applyNumberFormat="1">
      <alignment/>
      <protection/>
    </xf>
    <xf numFmtId="0" fontId="8" fillId="0" borderId="0" xfId="22" applyFont="1">
      <alignment/>
      <protection/>
    </xf>
    <xf numFmtId="0" fontId="9" fillId="0" borderId="0" xfId="22" applyFont="1">
      <alignment/>
      <protection/>
    </xf>
    <xf numFmtId="0" fontId="10" fillId="0" borderId="0" xfId="22" applyFont="1">
      <alignment/>
      <protection/>
    </xf>
    <xf numFmtId="0" fontId="11" fillId="0" borderId="0" xfId="22" applyFont="1">
      <alignment/>
      <protection/>
    </xf>
    <xf numFmtId="0" fontId="12" fillId="0" borderId="0" xfId="22" applyFont="1" applyAlignment="1">
      <alignment horizontal="left"/>
      <protection/>
    </xf>
    <xf numFmtId="0" fontId="0" fillId="0" borderId="0" xfId="22" applyFont="1" applyAlignment="1">
      <alignment horizontal="center"/>
      <protection/>
    </xf>
    <xf numFmtId="0" fontId="0" fillId="0" borderId="0" xfId="22" applyFont="1" applyAlignment="1">
      <alignment horizontal="right"/>
      <protection/>
    </xf>
    <xf numFmtId="0" fontId="13" fillId="0" borderId="0" xfId="22" applyFont="1">
      <alignment/>
      <protection/>
    </xf>
    <xf numFmtId="0" fontId="13" fillId="0" borderId="0" xfId="22" applyFont="1" applyBorder="1">
      <alignment/>
      <protection/>
    </xf>
    <xf numFmtId="0" fontId="14" fillId="0" borderId="0" xfId="22" applyFont="1">
      <alignment/>
      <protection/>
    </xf>
    <xf numFmtId="0" fontId="16" fillId="0" borderId="1" xfId="22" applyFont="1" applyBorder="1" applyAlignment="1">
      <alignment vertical="center" wrapText="1"/>
      <protection/>
    </xf>
    <xf numFmtId="0" fontId="17" fillId="2" borderId="2" xfId="22" applyFont="1" applyFill="1" applyBorder="1" applyAlignment="1">
      <alignment horizontal="center"/>
      <protection/>
    </xf>
    <xf numFmtId="1" fontId="17" fillId="2" borderId="2" xfId="22" applyNumberFormat="1" applyFont="1" applyFill="1" applyBorder="1" applyAlignment="1">
      <alignment horizontal="center"/>
      <protection/>
    </xf>
    <xf numFmtId="190" fontId="17" fillId="2" borderId="1" xfId="22" applyNumberFormat="1" applyFont="1" applyFill="1" applyBorder="1" applyAlignment="1">
      <alignment horizontal="right"/>
      <protection/>
    </xf>
    <xf numFmtId="0" fontId="17" fillId="2" borderId="2" xfId="22" applyFont="1" applyFill="1" applyBorder="1" applyAlignment="1">
      <alignment horizontal="right"/>
      <protection/>
    </xf>
    <xf numFmtId="3" fontId="17" fillId="2" borderId="2" xfId="22" applyNumberFormat="1" applyFont="1" applyFill="1" applyBorder="1" applyAlignment="1">
      <alignment horizontal="right"/>
      <protection/>
    </xf>
    <xf numFmtId="3" fontId="17" fillId="2" borderId="2" xfId="22" applyNumberFormat="1" applyFont="1" applyFill="1" applyBorder="1" applyAlignment="1">
      <alignment horizontal="center"/>
      <protection/>
    </xf>
    <xf numFmtId="2" fontId="17" fillId="2" borderId="1" xfId="22" applyNumberFormat="1" applyFont="1" applyFill="1" applyBorder="1" applyAlignment="1">
      <alignment horizontal="center"/>
      <protection/>
    </xf>
    <xf numFmtId="0" fontId="0" fillId="2" borderId="0" xfId="22" applyFill="1">
      <alignment/>
      <protection/>
    </xf>
    <xf numFmtId="0" fontId="17" fillId="2" borderId="1" xfId="22" applyFont="1" applyFill="1" applyBorder="1" applyAlignment="1">
      <alignment horizontal="center"/>
      <protection/>
    </xf>
    <xf numFmtId="1" fontId="17" fillId="2" borderId="1" xfId="22" applyNumberFormat="1" applyFont="1" applyFill="1" applyBorder="1" applyAlignment="1">
      <alignment horizontal="center"/>
      <protection/>
    </xf>
    <xf numFmtId="189" fontId="17" fillId="2" borderId="1" xfId="22" applyNumberFormat="1" applyFont="1" applyFill="1" applyBorder="1" applyAlignment="1">
      <alignment horizontal="right"/>
      <protection/>
    </xf>
    <xf numFmtId="0" fontId="17" fillId="2" borderId="1" xfId="22" applyFont="1" applyFill="1" applyBorder="1" applyAlignment="1">
      <alignment horizontal="right"/>
      <protection/>
    </xf>
    <xf numFmtId="3" fontId="17" fillId="2" borderId="1" xfId="22" applyNumberFormat="1" applyFont="1" applyFill="1" applyBorder="1" applyAlignment="1">
      <alignment horizontal="right"/>
      <protection/>
    </xf>
    <xf numFmtId="3" fontId="17" fillId="2" borderId="1" xfId="22" applyNumberFormat="1" applyFont="1" applyFill="1" applyBorder="1" applyAlignment="1">
      <alignment horizontal="center"/>
      <protection/>
    </xf>
    <xf numFmtId="0" fontId="17" fillId="0" borderId="1" xfId="22" applyFont="1" applyBorder="1" applyAlignment="1">
      <alignment horizontal="center"/>
      <protection/>
    </xf>
    <xf numFmtId="1" fontId="17" fillId="0" borderId="1" xfId="22" applyNumberFormat="1" applyFont="1" applyBorder="1" applyAlignment="1">
      <alignment horizontal="center"/>
      <protection/>
    </xf>
    <xf numFmtId="0" fontId="17" fillId="0" borderId="1" xfId="22" applyFont="1" applyBorder="1" applyAlignment="1">
      <alignment horizontal="right"/>
      <protection/>
    </xf>
    <xf numFmtId="3" fontId="17" fillId="0" borderId="1" xfId="22" applyNumberFormat="1" applyFont="1" applyBorder="1" applyAlignment="1">
      <alignment horizontal="right"/>
      <protection/>
    </xf>
    <xf numFmtId="3" fontId="17" fillId="0" borderId="1" xfId="22" applyNumberFormat="1" applyFont="1" applyBorder="1" applyAlignment="1">
      <alignment horizontal="center"/>
      <protection/>
    </xf>
    <xf numFmtId="2" fontId="17" fillId="0" borderId="1" xfId="22" applyNumberFormat="1" applyFont="1" applyBorder="1" applyAlignment="1">
      <alignment horizontal="center"/>
      <protection/>
    </xf>
    <xf numFmtId="14" fontId="17" fillId="0" borderId="1" xfId="22" applyNumberFormat="1" applyFont="1" applyBorder="1" applyAlignment="1">
      <alignment horizontal="right"/>
      <protection/>
    </xf>
    <xf numFmtId="0" fontId="17" fillId="0" borderId="3" xfId="22" applyFont="1" applyBorder="1" applyAlignment="1">
      <alignment horizontal="center"/>
      <protection/>
    </xf>
    <xf numFmtId="1" fontId="17" fillId="0" borderId="3" xfId="22" applyNumberFormat="1" applyFont="1" applyBorder="1" applyAlignment="1">
      <alignment horizontal="center"/>
      <protection/>
    </xf>
    <xf numFmtId="0" fontId="17" fillId="0" borderId="3" xfId="22" applyFont="1" applyBorder="1" applyAlignment="1">
      <alignment horizontal="right"/>
      <protection/>
    </xf>
    <xf numFmtId="3" fontId="17" fillId="0" borderId="3" xfId="22" applyNumberFormat="1" applyFont="1" applyBorder="1" applyAlignment="1">
      <alignment horizontal="right"/>
      <protection/>
    </xf>
    <xf numFmtId="3" fontId="17" fillId="0" borderId="3" xfId="22" applyNumberFormat="1" applyFont="1" applyBorder="1" applyAlignment="1">
      <alignment horizontal="center"/>
      <protection/>
    </xf>
    <xf numFmtId="2" fontId="17" fillId="0" borderId="3" xfId="22" applyNumberFormat="1" applyFont="1" applyBorder="1" applyAlignment="1">
      <alignment horizontal="center"/>
      <protection/>
    </xf>
    <xf numFmtId="0" fontId="0" fillId="0" borderId="0" xfId="22" applyFont="1">
      <alignment/>
      <protection/>
    </xf>
    <xf numFmtId="0" fontId="18" fillId="2" borderId="2" xfId="22" applyFont="1" applyFill="1" applyBorder="1" applyAlignment="1">
      <alignment horizontal="center"/>
      <protection/>
    </xf>
    <xf numFmtId="1" fontId="18" fillId="2" borderId="2" xfId="22" applyNumberFormat="1" applyFont="1" applyFill="1" applyBorder="1" applyAlignment="1">
      <alignment horizontal="center"/>
      <protection/>
    </xf>
    <xf numFmtId="0" fontId="18" fillId="2" borderId="2" xfId="22" applyFont="1" applyFill="1" applyBorder="1" applyAlignment="1">
      <alignment horizontal="right"/>
      <protection/>
    </xf>
    <xf numFmtId="3" fontId="18" fillId="2" borderId="2" xfId="22" applyNumberFormat="1" applyFont="1" applyFill="1" applyBorder="1" applyAlignment="1">
      <alignment horizontal="right"/>
      <protection/>
    </xf>
    <xf numFmtId="3" fontId="18" fillId="2" borderId="2" xfId="22" applyNumberFormat="1" applyFont="1" applyFill="1" applyBorder="1" applyAlignment="1">
      <alignment horizontal="center"/>
      <protection/>
    </xf>
    <xf numFmtId="3" fontId="18" fillId="0" borderId="2" xfId="22" applyNumberFormat="1" applyFont="1" applyBorder="1" applyAlignment="1">
      <alignment horizontal="center"/>
      <protection/>
    </xf>
    <xf numFmtId="2" fontId="18" fillId="2" borderId="2" xfId="22" applyNumberFormat="1" applyFont="1" applyFill="1" applyBorder="1" applyAlignment="1">
      <alignment horizontal="center"/>
      <protection/>
    </xf>
    <xf numFmtId="0" fontId="18" fillId="0" borderId="0" xfId="22" applyFont="1">
      <alignment/>
      <protection/>
    </xf>
    <xf numFmtId="0" fontId="16" fillId="2" borderId="1" xfId="22" applyFont="1" applyFill="1" applyBorder="1" applyAlignment="1">
      <alignment horizontal="center"/>
      <protection/>
    </xf>
    <xf numFmtId="0" fontId="0" fillId="0" borderId="1" xfId="22" applyBorder="1" applyAlignment="1">
      <alignment horizontal="center"/>
      <protection/>
    </xf>
    <xf numFmtId="14" fontId="17" fillId="0" borderId="1" xfId="22" applyNumberFormat="1" applyFont="1" applyBorder="1" applyAlignment="1">
      <alignment horizontal="right"/>
      <protection/>
    </xf>
    <xf numFmtId="4" fontId="17" fillId="2" borderId="1" xfId="22" applyNumberFormat="1" applyFont="1" applyFill="1" applyBorder="1" applyAlignment="1">
      <alignment horizontal="center"/>
      <protection/>
    </xf>
    <xf numFmtId="2" fontId="19" fillId="2" borderId="1" xfId="22" applyNumberFormat="1" applyFont="1" applyFill="1" applyBorder="1" applyAlignment="1">
      <alignment horizontal="center"/>
      <protection/>
    </xf>
    <xf numFmtId="0" fontId="0" fillId="0" borderId="0" xfId="22" applyBorder="1">
      <alignment/>
      <protection/>
    </xf>
    <xf numFmtId="14" fontId="17" fillId="2" borderId="1" xfId="22" applyNumberFormat="1" applyFont="1" applyFill="1" applyBorder="1" applyAlignment="1">
      <alignment horizontal="right"/>
      <protection/>
    </xf>
    <xf numFmtId="1" fontId="17" fillId="3" borderId="1" xfId="22" applyNumberFormat="1" applyFont="1" applyFill="1" applyBorder="1" applyAlignment="1">
      <alignment horizontal="center"/>
      <protection/>
    </xf>
    <xf numFmtId="3" fontId="17" fillId="2" borderId="4" xfId="22" applyNumberFormat="1" applyFont="1" applyFill="1" applyBorder="1" applyAlignment="1">
      <alignment/>
      <protection/>
    </xf>
    <xf numFmtId="3" fontId="17" fillId="2" borderId="5" xfId="22" applyNumberFormat="1" applyFont="1" applyFill="1" applyBorder="1" applyAlignment="1">
      <alignment/>
      <protection/>
    </xf>
    <xf numFmtId="3" fontId="17" fillId="2" borderId="6" xfId="22" applyNumberFormat="1" applyFont="1" applyFill="1" applyBorder="1" applyAlignment="1">
      <alignment/>
      <protection/>
    </xf>
    <xf numFmtId="0" fontId="17" fillId="4" borderId="1" xfId="22" applyFont="1" applyFill="1" applyBorder="1" applyAlignment="1">
      <alignment horizontal="center"/>
      <protection/>
    </xf>
    <xf numFmtId="1" fontId="17" fillId="4" borderId="1" xfId="22" applyNumberFormat="1" applyFont="1" applyFill="1" applyBorder="1" applyAlignment="1">
      <alignment horizontal="center"/>
      <protection/>
    </xf>
    <xf numFmtId="0" fontId="17" fillId="4" borderId="1" xfId="22" applyFont="1" applyFill="1" applyBorder="1" applyAlignment="1">
      <alignment horizontal="right"/>
      <protection/>
    </xf>
    <xf numFmtId="14" fontId="17" fillId="4" borderId="1" xfId="22" applyNumberFormat="1" applyFont="1" applyFill="1" applyBorder="1" applyAlignment="1">
      <alignment horizontal="right"/>
      <protection/>
    </xf>
    <xf numFmtId="3" fontId="17" fillId="4" borderId="1" xfId="22" applyNumberFormat="1" applyFont="1" applyFill="1" applyBorder="1" applyAlignment="1">
      <alignment horizontal="right"/>
      <protection/>
    </xf>
    <xf numFmtId="3" fontId="17" fillId="4" borderId="1" xfId="22" applyNumberFormat="1" applyFont="1" applyFill="1" applyBorder="1" applyAlignment="1">
      <alignment horizontal="center"/>
      <protection/>
    </xf>
    <xf numFmtId="2" fontId="17" fillId="4" borderId="1" xfId="22" applyNumberFormat="1" applyFont="1" applyFill="1" applyBorder="1" applyAlignment="1">
      <alignment horizontal="center"/>
      <protection/>
    </xf>
    <xf numFmtId="2" fontId="19" fillId="4" borderId="1" xfId="22" applyNumberFormat="1" applyFont="1" applyFill="1" applyBorder="1" applyAlignment="1">
      <alignment horizontal="center"/>
      <protection/>
    </xf>
    <xf numFmtId="191" fontId="17" fillId="4" borderId="1" xfId="22" applyNumberFormat="1" applyFont="1" applyFill="1" applyBorder="1" applyAlignment="1">
      <alignment horizontal="right"/>
      <protection/>
    </xf>
    <xf numFmtId="4" fontId="17" fillId="4" borderId="1" xfId="22" applyNumberFormat="1" applyFont="1" applyFill="1" applyBorder="1" applyAlignment="1">
      <alignment horizontal="center"/>
      <protection/>
    </xf>
    <xf numFmtId="0" fontId="17" fillId="4" borderId="3" xfId="22" applyFont="1" applyFill="1" applyBorder="1" applyAlignment="1">
      <alignment horizontal="center"/>
      <protection/>
    </xf>
    <xf numFmtId="1" fontId="17" fillId="4" borderId="3" xfId="22" applyNumberFormat="1" applyFont="1" applyFill="1" applyBorder="1" applyAlignment="1">
      <alignment horizontal="center"/>
      <protection/>
    </xf>
    <xf numFmtId="191" fontId="17" fillId="4" borderId="3" xfId="22" applyNumberFormat="1" applyFont="1" applyFill="1" applyBorder="1" applyAlignment="1">
      <alignment horizontal="right"/>
      <protection/>
    </xf>
    <xf numFmtId="3" fontId="17" fillId="4" borderId="3" xfId="22" applyNumberFormat="1" applyFont="1" applyFill="1" applyBorder="1" applyAlignment="1">
      <alignment horizontal="right"/>
      <protection/>
    </xf>
    <xf numFmtId="3" fontId="17" fillId="4" borderId="3" xfId="22" applyNumberFormat="1" applyFont="1" applyFill="1" applyBorder="1" applyAlignment="1">
      <alignment horizontal="center"/>
      <protection/>
    </xf>
    <xf numFmtId="2" fontId="17" fillId="4" borderId="3" xfId="22" applyNumberFormat="1" applyFont="1" applyFill="1" applyBorder="1" applyAlignment="1">
      <alignment horizontal="center"/>
      <protection/>
    </xf>
    <xf numFmtId="0" fontId="17" fillId="4" borderId="2" xfId="22" applyFont="1" applyFill="1" applyBorder="1" applyAlignment="1">
      <alignment horizontal="center"/>
      <protection/>
    </xf>
    <xf numFmtId="1" fontId="17" fillId="4" borderId="2" xfId="22" applyNumberFormat="1" applyFont="1" applyFill="1" applyBorder="1" applyAlignment="1">
      <alignment horizontal="center"/>
      <protection/>
    </xf>
    <xf numFmtId="191" fontId="17" fillId="4" borderId="2" xfId="22" applyNumberFormat="1" applyFont="1" applyFill="1" applyBorder="1" applyAlignment="1">
      <alignment horizontal="right"/>
      <protection/>
    </xf>
    <xf numFmtId="3" fontId="17" fillId="4" borderId="2" xfId="22" applyNumberFormat="1" applyFont="1" applyFill="1" applyBorder="1" applyAlignment="1">
      <alignment horizontal="right"/>
      <protection/>
    </xf>
    <xf numFmtId="3" fontId="17" fillId="4" borderId="2" xfId="22" applyNumberFormat="1" applyFont="1" applyFill="1" applyBorder="1" applyAlignment="1">
      <alignment horizontal="center"/>
      <protection/>
    </xf>
    <xf numFmtId="2" fontId="17" fillId="4" borderId="2" xfId="22" applyNumberFormat="1" applyFont="1" applyFill="1" applyBorder="1" applyAlignment="1">
      <alignment horizontal="center"/>
      <protection/>
    </xf>
    <xf numFmtId="191" fontId="17" fillId="2" borderId="1" xfId="22" applyNumberFormat="1" applyFont="1" applyFill="1" applyBorder="1" applyAlignment="1">
      <alignment horizontal="right"/>
      <protection/>
    </xf>
    <xf numFmtId="0" fontId="20" fillId="2" borderId="0" xfId="22" applyFont="1" applyFill="1" applyBorder="1" applyAlignment="1">
      <alignment horizontal="center"/>
      <protection/>
    </xf>
    <xf numFmtId="1" fontId="20" fillId="2" borderId="0" xfId="22" applyNumberFormat="1" applyFont="1" applyFill="1" applyBorder="1" applyAlignment="1">
      <alignment horizontal="center"/>
      <protection/>
    </xf>
    <xf numFmtId="191" fontId="20" fillId="2" borderId="0" xfId="22" applyNumberFormat="1" applyFont="1" applyFill="1" applyBorder="1" applyAlignment="1">
      <alignment horizontal="right"/>
      <protection/>
    </xf>
    <xf numFmtId="3" fontId="20" fillId="2" borderId="0" xfId="22" applyNumberFormat="1" applyFont="1" applyFill="1" applyBorder="1" applyAlignment="1">
      <alignment horizontal="right"/>
      <protection/>
    </xf>
    <xf numFmtId="2" fontId="20" fillId="2" borderId="0" xfId="22" applyNumberFormat="1" applyFont="1" applyFill="1" applyBorder="1" applyAlignment="1">
      <alignment horizontal="center"/>
      <protection/>
    </xf>
    <xf numFmtId="2" fontId="21" fillId="2" borderId="0" xfId="22" applyNumberFormat="1" applyFont="1" applyFill="1" applyBorder="1" applyAlignment="1">
      <alignment horizontal="center"/>
      <protection/>
    </xf>
    <xf numFmtId="0" fontId="17" fillId="2" borderId="0" xfId="22" applyFont="1" applyFill="1" applyBorder="1" applyAlignment="1">
      <alignment horizontal="center"/>
      <protection/>
    </xf>
    <xf numFmtId="1" fontId="17" fillId="2" borderId="0" xfId="22" applyNumberFormat="1" applyFont="1" applyFill="1" applyBorder="1" applyAlignment="1">
      <alignment horizontal="center"/>
      <protection/>
    </xf>
    <xf numFmtId="191" fontId="17" fillId="2" borderId="0" xfId="22" applyNumberFormat="1" applyFont="1" applyFill="1" applyBorder="1" applyAlignment="1">
      <alignment horizontal="right"/>
      <protection/>
    </xf>
    <xf numFmtId="3" fontId="17" fillId="2" borderId="0" xfId="22" applyNumberFormat="1" applyFont="1" applyFill="1" applyBorder="1" applyAlignment="1">
      <alignment horizontal="right"/>
      <protection/>
    </xf>
    <xf numFmtId="3" fontId="17" fillId="2" borderId="0" xfId="22" applyNumberFormat="1" applyFont="1" applyFill="1" applyBorder="1" applyAlignment="1">
      <alignment horizontal="center"/>
      <protection/>
    </xf>
    <xf numFmtId="4" fontId="17" fillId="2" borderId="0" xfId="22" applyNumberFormat="1" applyFont="1" applyFill="1" applyBorder="1" applyAlignment="1">
      <alignment horizontal="center"/>
      <protection/>
    </xf>
    <xf numFmtId="2" fontId="17" fillId="2" borderId="0" xfId="22" applyNumberFormat="1" applyFont="1" applyFill="1" applyBorder="1" applyAlignment="1">
      <alignment horizontal="center"/>
      <protection/>
    </xf>
    <xf numFmtId="0" fontId="18" fillId="0" borderId="0" xfId="22" applyFont="1" applyAlignment="1">
      <alignment horizontal="center"/>
      <protection/>
    </xf>
    <xf numFmtId="3" fontId="18" fillId="0" borderId="0" xfId="22" applyNumberFormat="1" applyFont="1">
      <alignment/>
      <protection/>
    </xf>
    <xf numFmtId="0" fontId="22" fillId="0" borderId="0" xfId="22" applyFont="1">
      <alignment/>
      <protection/>
    </xf>
    <xf numFmtId="0" fontId="16" fillId="0" borderId="3" xfId="22" applyFont="1" applyBorder="1" applyAlignment="1">
      <alignment horizontal="center" vertical="center" wrapText="1"/>
      <protection/>
    </xf>
    <xf numFmtId="0" fontId="16" fillId="0" borderId="7" xfId="22" applyFont="1" applyBorder="1" applyAlignment="1">
      <alignment horizontal="center" vertical="center" wrapText="1"/>
      <protection/>
    </xf>
    <xf numFmtId="0" fontId="16" fillId="0" borderId="8" xfId="22" applyFont="1" applyBorder="1" applyAlignment="1">
      <alignment horizontal="center" vertical="center" wrapText="1"/>
      <protection/>
    </xf>
    <xf numFmtId="0" fontId="0" fillId="0" borderId="9" xfId="22" applyBorder="1" applyAlignment="1">
      <alignment horizontal="center" vertical="center"/>
      <protection/>
    </xf>
    <xf numFmtId="0" fontId="17" fillId="4" borderId="10" xfId="22" applyFont="1" applyFill="1" applyBorder="1" applyAlignment="1">
      <alignment horizontal="center"/>
      <protection/>
    </xf>
    <xf numFmtId="1" fontId="17" fillId="4" borderId="2" xfId="22" applyNumberFormat="1" applyFont="1" applyFill="1" applyBorder="1" applyAlignment="1">
      <alignment horizontal="right"/>
      <protection/>
    </xf>
    <xf numFmtId="10" fontId="17" fillId="4" borderId="2" xfId="22" applyNumberFormat="1" applyFont="1" applyFill="1" applyBorder="1" applyAlignment="1">
      <alignment horizontal="center"/>
      <protection/>
    </xf>
    <xf numFmtId="10" fontId="17" fillId="4" borderId="11" xfId="22" applyNumberFormat="1" applyFont="1" applyFill="1" applyBorder="1" applyAlignment="1">
      <alignment horizontal="center"/>
      <protection/>
    </xf>
    <xf numFmtId="10" fontId="17" fillId="4" borderId="9" xfId="22" applyNumberFormat="1" applyFont="1" applyFill="1" applyBorder="1" applyAlignment="1">
      <alignment horizontal="center"/>
      <protection/>
    </xf>
    <xf numFmtId="10" fontId="0" fillId="0" borderId="0" xfId="22" applyNumberFormat="1">
      <alignment/>
      <protection/>
    </xf>
    <xf numFmtId="0" fontId="0" fillId="0" borderId="12" xfId="22" applyBorder="1" applyAlignment="1">
      <alignment horizontal="center" vertical="center"/>
      <protection/>
    </xf>
    <xf numFmtId="0" fontId="17" fillId="4" borderId="6" xfId="22" applyFont="1" applyFill="1" applyBorder="1" applyAlignment="1">
      <alignment horizontal="center"/>
      <protection/>
    </xf>
    <xf numFmtId="1" fontId="17" fillId="4" borderId="1" xfId="22" applyNumberFormat="1" applyFont="1" applyFill="1" applyBorder="1" applyAlignment="1">
      <alignment horizontal="right"/>
      <protection/>
    </xf>
    <xf numFmtId="10" fontId="17" fillId="4" borderId="1" xfId="22" applyNumberFormat="1" applyFont="1" applyFill="1" applyBorder="1" applyAlignment="1">
      <alignment horizontal="center"/>
      <protection/>
    </xf>
    <xf numFmtId="10" fontId="17" fillId="4" borderId="4" xfId="22" applyNumberFormat="1" applyFont="1" applyFill="1" applyBorder="1" applyAlignment="1">
      <alignment horizontal="center"/>
      <protection/>
    </xf>
    <xf numFmtId="10" fontId="17" fillId="4" borderId="12" xfId="22" applyNumberFormat="1" applyFont="1" applyFill="1" applyBorder="1" applyAlignment="1">
      <alignment horizontal="center"/>
      <protection/>
    </xf>
    <xf numFmtId="0" fontId="0" fillId="0" borderId="13" xfId="22" applyBorder="1" applyAlignment="1">
      <alignment horizontal="center" vertical="center"/>
      <protection/>
    </xf>
    <xf numFmtId="0" fontId="17" fillId="4" borderId="14" xfId="22" applyFont="1" applyFill="1" applyBorder="1" applyAlignment="1">
      <alignment horizontal="center"/>
      <protection/>
    </xf>
    <xf numFmtId="1" fontId="17" fillId="4" borderId="15" xfId="22" applyNumberFormat="1" applyFont="1" applyFill="1" applyBorder="1" applyAlignment="1">
      <alignment horizontal="right"/>
      <protection/>
    </xf>
    <xf numFmtId="191" fontId="17" fillId="4" borderId="15" xfId="22" applyNumberFormat="1" applyFont="1" applyFill="1" applyBorder="1" applyAlignment="1">
      <alignment horizontal="right"/>
      <protection/>
    </xf>
    <xf numFmtId="3" fontId="17" fillId="4" borderId="15" xfId="22" applyNumberFormat="1" applyFont="1" applyFill="1" applyBorder="1" applyAlignment="1">
      <alignment horizontal="right"/>
      <protection/>
    </xf>
    <xf numFmtId="3" fontId="17" fillId="4" borderId="15" xfId="22" applyNumberFormat="1" applyFont="1" applyFill="1" applyBorder="1" applyAlignment="1">
      <alignment horizontal="center"/>
      <protection/>
    </xf>
    <xf numFmtId="10" fontId="17" fillId="4" borderId="15" xfId="22" applyNumberFormat="1" applyFont="1" applyFill="1" applyBorder="1" applyAlignment="1">
      <alignment horizontal="center"/>
      <protection/>
    </xf>
    <xf numFmtId="10" fontId="17" fillId="4" borderId="16" xfId="22" applyNumberFormat="1" applyFont="1" applyFill="1" applyBorder="1" applyAlignment="1">
      <alignment horizontal="center"/>
      <protection/>
    </xf>
    <xf numFmtId="10" fontId="17" fillId="4" borderId="17" xfId="22" applyNumberFormat="1" applyFont="1" applyFill="1" applyBorder="1" applyAlignment="1">
      <alignment horizontal="center"/>
      <protection/>
    </xf>
    <xf numFmtId="0" fontId="0" fillId="0" borderId="8" xfId="22" applyBorder="1" applyAlignment="1">
      <alignment horizontal="center" vertical="center"/>
      <protection/>
    </xf>
    <xf numFmtId="10" fontId="0" fillId="0" borderId="8" xfId="22" applyNumberFormat="1" applyBorder="1">
      <alignment/>
      <protection/>
    </xf>
    <xf numFmtId="10" fontId="18" fillId="0" borderId="8" xfId="22" applyNumberFormat="1" applyFont="1" applyBorder="1">
      <alignment/>
      <protection/>
    </xf>
    <xf numFmtId="10" fontId="24" fillId="0" borderId="8" xfId="22" applyNumberFormat="1" applyFont="1" applyBorder="1" applyAlignment="1">
      <alignment horizontal="center" vertical="center"/>
      <protection/>
    </xf>
    <xf numFmtId="0" fontId="0" fillId="0" borderId="18" xfId="22" applyBorder="1">
      <alignment/>
      <protection/>
    </xf>
    <xf numFmtId="0" fontId="0" fillId="0" borderId="19" xfId="22" applyBorder="1">
      <alignment/>
      <protection/>
    </xf>
    <xf numFmtId="2" fontId="18" fillId="0" borderId="8" xfId="22" applyNumberFormat="1" applyFont="1" applyBorder="1">
      <alignment/>
      <protection/>
    </xf>
    <xf numFmtId="0" fontId="18" fillId="0" borderId="20" xfId="22" applyFont="1" applyBorder="1">
      <alignment/>
      <protection/>
    </xf>
    <xf numFmtId="9" fontId="0" fillId="0" borderId="21" xfId="22" applyNumberFormat="1" applyBorder="1">
      <alignment/>
      <protection/>
    </xf>
    <xf numFmtId="0" fontId="0" fillId="0" borderId="8" xfId="22" applyBorder="1">
      <alignment/>
      <protection/>
    </xf>
    <xf numFmtId="0" fontId="18" fillId="0" borderId="22" xfId="22" applyFont="1" applyBorder="1">
      <alignment/>
      <protection/>
    </xf>
    <xf numFmtId="9" fontId="0" fillId="0" borderId="23" xfId="22" applyNumberFormat="1" applyBorder="1">
      <alignment/>
      <protection/>
    </xf>
    <xf numFmtId="0" fontId="5" fillId="0" borderId="24" xfId="22" applyFont="1" applyBorder="1" applyAlignment="1" quotePrefix="1">
      <alignment horizontal="left"/>
      <protection/>
    </xf>
    <xf numFmtId="0" fontId="0" fillId="0" borderId="25" xfId="22" applyBorder="1">
      <alignment/>
      <protection/>
    </xf>
    <xf numFmtId="0" fontId="0" fillId="0" borderId="26" xfId="22" applyBorder="1">
      <alignment/>
      <protection/>
    </xf>
    <xf numFmtId="0" fontId="5" fillId="0" borderId="18" xfId="22" applyFont="1" applyBorder="1" applyAlignment="1" quotePrefix="1">
      <alignment horizontal="left"/>
      <protection/>
    </xf>
    <xf numFmtId="0" fontId="5" fillId="0" borderId="19" xfId="22" applyFont="1" applyBorder="1" applyAlignment="1" quotePrefix="1">
      <alignment horizontal="left"/>
      <protection/>
    </xf>
    <xf numFmtId="4" fontId="18" fillId="0" borderId="8" xfId="22" applyNumberFormat="1" applyFont="1" applyBorder="1">
      <alignment/>
      <protection/>
    </xf>
    <xf numFmtId="10" fontId="18" fillId="0" borderId="8" xfId="22" applyNumberFormat="1" applyFont="1" applyBorder="1" applyAlignment="1">
      <alignment horizontal="right"/>
      <protection/>
    </xf>
    <xf numFmtId="10" fontId="18" fillId="0" borderId="8" xfId="22" applyNumberFormat="1" applyFont="1" applyBorder="1" applyAlignment="1" quotePrefix="1">
      <alignment horizontal="right"/>
      <protection/>
    </xf>
    <xf numFmtId="10" fontId="0" fillId="0" borderId="8" xfId="22" applyNumberFormat="1" applyFont="1" applyBorder="1">
      <alignment/>
      <protection/>
    </xf>
    <xf numFmtId="4" fontId="0" fillId="0" borderId="0" xfId="22" applyNumberFormat="1">
      <alignment/>
      <protection/>
    </xf>
    <xf numFmtId="0" fontId="5" fillId="0" borderId="18" xfId="22" applyFont="1" applyBorder="1" applyAlignment="1" quotePrefix="1">
      <alignment/>
      <protection/>
    </xf>
    <xf numFmtId="0" fontId="5" fillId="0" borderId="24" xfId="22" applyFont="1" applyBorder="1" applyAlignment="1" quotePrefix="1">
      <alignment/>
      <protection/>
    </xf>
    <xf numFmtId="0" fontId="5" fillId="0" borderId="19" xfId="22" applyFont="1" applyBorder="1" applyAlignment="1" quotePrefix="1">
      <alignment/>
      <protection/>
    </xf>
    <xf numFmtId="10" fontId="26" fillId="0" borderId="8" xfId="22" applyNumberFormat="1" applyFont="1" applyBorder="1">
      <alignment/>
      <protection/>
    </xf>
    <xf numFmtId="0" fontId="5" fillId="0" borderId="0" xfId="22" applyFont="1" applyAlignment="1">
      <alignment wrapText="1"/>
      <protection/>
    </xf>
    <xf numFmtId="0" fontId="5" fillId="0" borderId="0" xfId="22" applyFont="1" applyAlignment="1">
      <alignment horizontal="left" wrapText="1"/>
      <protection/>
    </xf>
    <xf numFmtId="0" fontId="22" fillId="0" borderId="0" xfId="22" applyFont="1" applyAlignment="1">
      <alignment horizontal="right" wrapText="1"/>
      <protection/>
    </xf>
    <xf numFmtId="10" fontId="22" fillId="0" borderId="0" xfId="22" applyNumberFormat="1" applyFont="1" applyAlignment="1">
      <alignment horizontal="center" wrapText="1"/>
      <protection/>
    </xf>
    <xf numFmtId="0" fontId="0" fillId="0" borderId="18" xfId="22" applyBorder="1" applyAlignment="1">
      <alignment horizontal="center"/>
      <protection/>
    </xf>
    <xf numFmtId="0" fontId="0" fillId="0" borderId="19" xfId="22" applyBorder="1" applyAlignment="1">
      <alignment horizontal="center"/>
      <protection/>
    </xf>
    <xf numFmtId="0" fontId="5" fillId="0" borderId="18" xfId="22" applyFont="1" applyBorder="1" applyAlignment="1" quotePrefix="1">
      <alignment horizontal="left"/>
      <protection/>
    </xf>
    <xf numFmtId="0" fontId="5" fillId="0" borderId="24" xfId="22" applyFont="1" applyBorder="1" applyAlignment="1" quotePrefix="1">
      <alignment horizontal="left"/>
      <protection/>
    </xf>
    <xf numFmtId="0" fontId="5" fillId="0" borderId="19" xfId="22" applyFont="1" applyBorder="1" applyAlignment="1" quotePrefix="1">
      <alignment horizontal="left"/>
      <protection/>
    </xf>
    <xf numFmtId="0" fontId="23" fillId="0" borderId="18" xfId="22" applyFont="1" applyBorder="1" applyAlignment="1">
      <alignment horizontal="center"/>
      <protection/>
    </xf>
    <xf numFmtId="0" fontId="23" fillId="0" borderId="24" xfId="22" applyFont="1" applyBorder="1" applyAlignment="1">
      <alignment horizontal="center"/>
      <protection/>
    </xf>
    <xf numFmtId="0" fontId="23" fillId="0" borderId="19" xfId="22" applyFont="1" applyBorder="1" applyAlignment="1">
      <alignment horizontal="center"/>
      <protection/>
    </xf>
    <xf numFmtId="0" fontId="5" fillId="0" borderId="24" xfId="22" applyFont="1" applyBorder="1" applyAlignment="1" quotePrefix="1">
      <alignment horizontal="left" wrapText="1"/>
      <protection/>
    </xf>
    <xf numFmtId="0" fontId="5" fillId="0" borderId="24" xfId="22" applyFont="1" applyBorder="1" applyAlignment="1">
      <alignment horizontal="left" wrapText="1"/>
      <protection/>
    </xf>
    <xf numFmtId="0" fontId="0" fillId="0" borderId="24" xfId="22" applyBorder="1" applyAlignment="1" quotePrefix="1">
      <alignment horizontal="left"/>
      <protection/>
    </xf>
    <xf numFmtId="0" fontId="0" fillId="0" borderId="24" xfId="22" applyBorder="1" applyAlignment="1">
      <alignment horizontal="left"/>
      <protection/>
    </xf>
    <xf numFmtId="0" fontId="5" fillId="0" borderId="27" xfId="22" applyFont="1" applyBorder="1" applyAlignment="1">
      <alignment horizontal="center" vertical="center" wrapText="1"/>
      <protection/>
    </xf>
    <xf numFmtId="0" fontId="5" fillId="0" borderId="3" xfId="22" applyFont="1" applyBorder="1" applyAlignment="1">
      <alignment horizontal="center" vertical="center" wrapText="1"/>
      <protection/>
    </xf>
    <xf numFmtId="0" fontId="16" fillId="0" borderId="28" xfId="22" applyFont="1" applyBorder="1" applyAlignment="1">
      <alignment horizontal="center" vertical="center" wrapText="1"/>
      <protection/>
    </xf>
    <xf numFmtId="0" fontId="16" fillId="0" borderId="29" xfId="22" applyFont="1" applyBorder="1" applyAlignment="1">
      <alignment horizontal="center" vertical="center" wrapText="1"/>
      <protection/>
    </xf>
    <xf numFmtId="0" fontId="16" fillId="0" borderId="30" xfId="22" applyFont="1" applyBorder="1" applyAlignment="1">
      <alignment horizontal="center" vertical="center" wrapText="1"/>
      <protection/>
    </xf>
    <xf numFmtId="0" fontId="5" fillId="0" borderId="31" xfId="22" applyFont="1" applyBorder="1" applyAlignment="1">
      <alignment horizontal="center" vertical="center" wrapText="1"/>
      <protection/>
    </xf>
    <xf numFmtId="0" fontId="5" fillId="0" borderId="13" xfId="22" applyFont="1" applyBorder="1" applyAlignment="1">
      <alignment horizontal="center" vertical="center" wrapText="1"/>
      <protection/>
    </xf>
    <xf numFmtId="0" fontId="0" fillId="0" borderId="24" xfId="22" applyFont="1" applyBorder="1" applyAlignment="1" quotePrefix="1">
      <alignment horizontal="left"/>
      <protection/>
    </xf>
    <xf numFmtId="0" fontId="15" fillId="0" borderId="27" xfId="22" applyFont="1" applyBorder="1" applyAlignment="1">
      <alignment horizontal="center" vertical="center" wrapText="1"/>
      <protection/>
    </xf>
    <xf numFmtId="0" fontId="0" fillId="0" borderId="3" xfId="22" applyFont="1" applyBorder="1" applyAlignment="1">
      <alignment horizontal="center" vertical="center" wrapText="1"/>
      <protection/>
    </xf>
    <xf numFmtId="0" fontId="5" fillId="0" borderId="32" xfId="22" applyFont="1" applyBorder="1" applyAlignment="1">
      <alignment horizontal="center" vertical="center" wrapText="1"/>
      <protection/>
    </xf>
    <xf numFmtId="0" fontId="5" fillId="0" borderId="33" xfId="22" applyFont="1" applyBorder="1" applyAlignment="1">
      <alignment horizontal="center" vertical="center" wrapText="1"/>
      <protection/>
    </xf>
    <xf numFmtId="0" fontId="5" fillId="0" borderId="1" xfId="22" applyFont="1" applyBorder="1" applyAlignment="1">
      <alignment horizontal="center" vertical="center" wrapText="1"/>
      <protection/>
    </xf>
    <xf numFmtId="0" fontId="16" fillId="0" borderId="4" xfId="22" applyFont="1" applyBorder="1" applyAlignment="1">
      <alignment horizontal="center" vertical="center" wrapText="1"/>
      <protection/>
    </xf>
    <xf numFmtId="0" fontId="16" fillId="0" borderId="5" xfId="22" applyFont="1" applyBorder="1" applyAlignment="1">
      <alignment horizontal="center" vertical="center" wrapText="1"/>
      <protection/>
    </xf>
    <xf numFmtId="0" fontId="16" fillId="0" borderId="6" xfId="22" applyFont="1" applyBorder="1" applyAlignment="1">
      <alignment horizontal="center" vertical="center" wrapText="1"/>
      <protection/>
    </xf>
    <xf numFmtId="0" fontId="15" fillId="0" borderId="1" xfId="22" applyFont="1" applyBorder="1" applyAlignment="1">
      <alignment horizontal="center" vertical="center" wrapText="1"/>
      <protection/>
    </xf>
    <xf numFmtId="0" fontId="0" fillId="0" borderId="1" xfId="22" applyFont="1" applyBorder="1" applyAlignment="1">
      <alignment horizontal="center" vertical="center" wrapText="1"/>
      <protection/>
    </xf>
    <xf numFmtId="0" fontId="5" fillId="0" borderId="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31" xfId="0" applyFont="1" applyBorder="1" applyAlignment="1">
      <alignment horizontal="right" vertical="center" wrapText="1"/>
    </xf>
    <xf numFmtId="0" fontId="5" fillId="0" borderId="34" xfId="0" applyFont="1" applyBorder="1" applyAlignment="1">
      <alignment horizontal="right" vertical="center" wrapText="1"/>
    </xf>
    <xf numFmtId="3" fontId="0" fillId="0" borderId="20" xfId="0" applyNumberFormat="1" applyFont="1" applyBorder="1" applyAlignment="1">
      <alignment horizontal="right" vertical="center" wrapText="1"/>
    </xf>
    <xf numFmtId="3" fontId="0" fillId="0" borderId="2" xfId="0" applyNumberFormat="1" applyFont="1" applyBorder="1" applyAlignment="1">
      <alignment horizontal="right" vertical="center" wrapText="1"/>
    </xf>
    <xf numFmtId="3" fontId="0" fillId="0" borderId="11" xfId="0" applyNumberFormat="1" applyFont="1" applyBorder="1" applyAlignment="1">
      <alignment horizontal="right" vertical="center" wrapText="1"/>
    </xf>
    <xf numFmtId="3" fontId="0" fillId="0" borderId="21" xfId="0" applyNumberFormat="1" applyFont="1" applyBorder="1" applyAlignment="1">
      <alignment horizontal="right" vertical="center" wrapText="1"/>
    </xf>
    <xf numFmtId="3" fontId="0" fillId="0" borderId="0" xfId="0" applyNumberFormat="1" applyFont="1" applyBorder="1" applyAlignment="1">
      <alignment horizontal="right" vertical="center" wrapText="1"/>
    </xf>
    <xf numFmtId="3" fontId="0" fillId="0" borderId="0" xfId="0" applyNumberFormat="1" applyFont="1" applyAlignment="1">
      <alignment horizontal="right" vertical="center" wrapText="1"/>
    </xf>
    <xf numFmtId="0" fontId="5" fillId="0" borderId="12" xfId="0" applyFont="1" applyBorder="1" applyAlignment="1">
      <alignment horizontal="right" vertical="center" wrapText="1"/>
    </xf>
    <xf numFmtId="0" fontId="5" fillId="0" borderId="35" xfId="0" applyFont="1" applyBorder="1" applyAlignment="1">
      <alignment horizontal="right" vertical="center" wrapText="1"/>
    </xf>
    <xf numFmtId="3" fontId="0" fillId="0" borderId="36" xfId="0" applyNumberFormat="1" applyFont="1" applyBorder="1" applyAlignment="1">
      <alignment horizontal="right" vertical="center" wrapText="1"/>
    </xf>
    <xf numFmtId="3" fontId="0" fillId="0" borderId="1" xfId="0" applyNumberFormat="1" applyFont="1" applyBorder="1" applyAlignment="1">
      <alignment horizontal="right" vertical="center" wrapText="1"/>
    </xf>
    <xf numFmtId="3" fontId="0" fillId="0" borderId="4" xfId="0" applyNumberFormat="1" applyFont="1" applyBorder="1" applyAlignment="1">
      <alignment horizontal="right" vertical="center" wrapText="1"/>
    </xf>
    <xf numFmtId="3" fontId="0" fillId="0" borderId="37" xfId="0" applyNumberFormat="1" applyFont="1" applyBorder="1" applyAlignment="1">
      <alignment horizontal="right" vertical="center" wrapText="1"/>
    </xf>
    <xf numFmtId="0" fontId="0" fillId="0" borderId="0" xfId="0" applyFont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3" fontId="0" fillId="0" borderId="1" xfId="0" applyNumberFormat="1" applyFont="1" applyFill="1" applyBorder="1" applyAlignment="1">
      <alignment horizontal="right" vertical="center" wrapText="1"/>
    </xf>
    <xf numFmtId="0" fontId="5" fillId="0" borderId="17" xfId="0" applyFont="1" applyBorder="1" applyAlignment="1">
      <alignment horizontal="right" vertical="center" wrapText="1"/>
    </xf>
    <xf numFmtId="0" fontId="5" fillId="0" borderId="38" xfId="0" applyFont="1" applyBorder="1" applyAlignment="1">
      <alignment horizontal="right" vertical="center" wrapText="1"/>
    </xf>
    <xf numFmtId="3" fontId="0" fillId="0" borderId="39" xfId="0" applyNumberFormat="1" applyFont="1" applyFill="1" applyBorder="1" applyAlignment="1">
      <alignment horizontal="right" vertical="center" wrapText="1"/>
    </xf>
    <xf numFmtId="3" fontId="0" fillId="0" borderId="15" xfId="0" applyNumberFormat="1" applyFont="1" applyFill="1" applyBorder="1" applyAlignment="1">
      <alignment horizontal="right" vertical="center" wrapText="1"/>
    </xf>
    <xf numFmtId="3" fontId="0" fillId="0" borderId="16" xfId="0" applyNumberFormat="1" applyFont="1" applyFill="1" applyBorder="1" applyAlignment="1">
      <alignment horizontal="right" vertical="center" wrapText="1"/>
    </xf>
    <xf numFmtId="3" fontId="0" fillId="0" borderId="39" xfId="0" applyNumberFormat="1" applyFont="1" applyBorder="1" applyAlignment="1">
      <alignment horizontal="right" vertical="center" wrapText="1"/>
    </xf>
    <xf numFmtId="3" fontId="0" fillId="0" borderId="40" xfId="0" applyNumberFormat="1" applyFont="1" applyBorder="1" applyAlignment="1">
      <alignment horizontal="right" vertical="center" wrapText="1"/>
    </xf>
    <xf numFmtId="3" fontId="0" fillId="4" borderId="0" xfId="0" applyNumberFormat="1" applyFont="1" applyFill="1" applyAlignment="1">
      <alignment horizontal="right" vertical="center" wrapText="1"/>
    </xf>
    <xf numFmtId="193" fontId="0" fillId="0" borderId="0" xfId="16" applyNumberFormat="1" applyFill="1" applyAlignment="1">
      <alignment/>
    </xf>
    <xf numFmtId="0" fontId="5" fillId="0" borderId="8" xfId="0" applyFont="1" applyBorder="1" applyAlignment="1" quotePrefix="1">
      <alignment horizontal="right" vertical="center" wrapText="1"/>
    </xf>
    <xf numFmtId="0" fontId="5" fillId="0" borderId="18" xfId="0" applyFont="1" applyBorder="1" applyAlignment="1">
      <alignment horizontal="right" vertical="center" wrapText="1"/>
    </xf>
    <xf numFmtId="10" fontId="0" fillId="0" borderId="41" xfId="0" applyNumberFormat="1" applyFont="1" applyFill="1" applyBorder="1" applyAlignment="1">
      <alignment horizontal="center" vertical="center" wrapText="1"/>
    </xf>
    <xf numFmtId="10" fontId="0" fillId="0" borderId="42" xfId="0" applyNumberFormat="1" applyFont="1" applyFill="1" applyBorder="1" applyAlignment="1">
      <alignment horizontal="center" vertical="center" wrapText="1"/>
    </xf>
    <xf numFmtId="10" fontId="0" fillId="0" borderId="43" xfId="0" applyNumberFormat="1" applyFont="1" applyFill="1" applyBorder="1" applyAlignment="1">
      <alignment horizontal="center" vertical="center" wrapText="1"/>
    </xf>
    <xf numFmtId="10" fontId="0" fillId="0" borderId="44" xfId="0" applyNumberFormat="1" applyFont="1" applyFill="1" applyBorder="1" applyAlignment="1">
      <alignment horizontal="center" vertical="center" wrapText="1"/>
    </xf>
    <xf numFmtId="9" fontId="0" fillId="0" borderId="0" xfId="0" applyNumberFormat="1" applyFont="1" applyAlignment="1">
      <alignment horizontal="right" vertical="center" wrapText="1"/>
    </xf>
    <xf numFmtId="0" fontId="5" fillId="0" borderId="9" xfId="0" applyFont="1" applyBorder="1" applyAlignment="1" quotePrefix="1">
      <alignment horizontal="right" vertical="center" wrapText="1"/>
    </xf>
    <xf numFmtId="10" fontId="0" fillId="0" borderId="8" xfId="0" applyNumberFormat="1" applyFont="1" applyBorder="1" applyAlignment="1">
      <alignment horizontal="right" vertical="center" wrapText="1"/>
    </xf>
    <xf numFmtId="0" fontId="5" fillId="0" borderId="43" xfId="0" applyFont="1" applyBorder="1" applyAlignment="1" quotePrefix="1">
      <alignment horizontal="center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25" xfId="0" applyFont="1" applyBorder="1" applyAlignment="1">
      <alignment horizontal="right" vertical="center" wrapText="1"/>
    </xf>
    <xf numFmtId="0" fontId="0" fillId="0" borderId="26" xfId="0" applyFont="1" applyBorder="1" applyAlignment="1">
      <alignment horizontal="right" vertical="center" wrapText="1"/>
    </xf>
    <xf numFmtId="0" fontId="5" fillId="0" borderId="45" xfId="0" applyFont="1" applyBorder="1" applyAlignment="1" quotePrefix="1">
      <alignment horizontal="right" vertical="center" wrapText="1"/>
    </xf>
    <xf numFmtId="10" fontId="0" fillId="0" borderId="45" xfId="0" applyNumberFormat="1" applyFont="1" applyBorder="1" applyAlignment="1">
      <alignment horizontal="right" vertical="center" wrapText="1"/>
    </xf>
    <xf numFmtId="0" fontId="5" fillId="0" borderId="46" xfId="0" applyFont="1" applyBorder="1" applyAlignment="1" quotePrefix="1">
      <alignment horizontal="center" vertical="center" wrapText="1"/>
    </xf>
    <xf numFmtId="0" fontId="5" fillId="0" borderId="12" xfId="0" applyFont="1" applyBorder="1" applyAlignment="1" quotePrefix="1">
      <alignment horizontal="right" vertical="center" wrapText="1"/>
    </xf>
    <xf numFmtId="0" fontId="5" fillId="0" borderId="8" xfId="0" applyFont="1" applyBorder="1" applyAlignment="1">
      <alignment horizontal="right" vertical="center" wrapText="1"/>
    </xf>
    <xf numFmtId="9" fontId="0" fillId="0" borderId="41" xfId="0" applyNumberFormat="1" applyFont="1" applyFill="1" applyBorder="1" applyAlignment="1">
      <alignment horizontal="right" vertical="center" wrapText="1"/>
    </xf>
    <xf numFmtId="9" fontId="0" fillId="0" borderId="42" xfId="0" applyNumberFormat="1" applyFont="1" applyFill="1" applyBorder="1" applyAlignment="1">
      <alignment horizontal="right" vertical="center" wrapText="1"/>
    </xf>
    <xf numFmtId="3" fontId="0" fillId="0" borderId="42" xfId="0" applyNumberFormat="1" applyFont="1" applyFill="1" applyBorder="1" applyAlignment="1">
      <alignment horizontal="right" vertical="center" wrapText="1"/>
    </xf>
    <xf numFmtId="3" fontId="0" fillId="0" borderId="43" xfId="0" applyNumberFormat="1" applyFont="1" applyFill="1" applyBorder="1" applyAlignment="1">
      <alignment horizontal="right" vertical="center" wrapText="1"/>
    </xf>
    <xf numFmtId="3" fontId="0" fillId="0" borderId="41" xfId="0" applyNumberFormat="1" applyFont="1" applyFill="1" applyBorder="1" applyAlignment="1">
      <alignment horizontal="right" vertical="center" wrapText="1"/>
    </xf>
    <xf numFmtId="3" fontId="0" fillId="0" borderId="44" xfId="0" applyNumberFormat="1" applyFont="1" applyFill="1" applyBorder="1" applyAlignment="1">
      <alignment horizontal="right" vertical="center" wrapText="1"/>
    </xf>
    <xf numFmtId="3" fontId="0" fillId="0" borderId="0" xfId="0" applyNumberFormat="1" applyFont="1" applyFill="1" applyBorder="1" applyAlignment="1">
      <alignment horizontal="right" vertical="center" wrapText="1"/>
    </xf>
    <xf numFmtId="9" fontId="0" fillId="0" borderId="0" xfId="0" applyNumberFormat="1" applyFont="1" applyFill="1" applyAlignment="1">
      <alignment horizontal="right" vertical="center" wrapText="1"/>
    </xf>
    <xf numFmtId="0" fontId="5" fillId="0" borderId="47" xfId="0" applyFont="1" applyBorder="1" applyAlignment="1">
      <alignment horizontal="right" vertical="center" wrapText="1"/>
    </xf>
    <xf numFmtId="0" fontId="5" fillId="0" borderId="25" xfId="0" applyFont="1" applyBorder="1" applyAlignment="1">
      <alignment horizontal="right" vertical="center" wrapText="1"/>
    </xf>
    <xf numFmtId="10" fontId="0" fillId="0" borderId="20" xfId="0" applyNumberFormat="1" applyFont="1" applyFill="1" applyBorder="1" applyAlignment="1">
      <alignment horizontal="right" vertical="center" wrapText="1"/>
    </xf>
    <xf numFmtId="9" fontId="0" fillId="0" borderId="2" xfId="0" applyNumberFormat="1" applyFont="1" applyFill="1" applyBorder="1" applyAlignment="1">
      <alignment horizontal="right" vertical="center" wrapText="1"/>
    </xf>
    <xf numFmtId="3" fontId="0" fillId="0" borderId="2" xfId="0" applyNumberFormat="1" applyFont="1" applyFill="1" applyBorder="1" applyAlignment="1">
      <alignment horizontal="right" vertical="center" wrapText="1"/>
    </xf>
    <xf numFmtId="3" fontId="0" fillId="0" borderId="11" xfId="0" applyNumberFormat="1" applyFont="1" applyFill="1" applyBorder="1" applyAlignment="1">
      <alignment horizontal="right" vertical="center" wrapText="1"/>
    </xf>
    <xf numFmtId="3" fontId="0" fillId="0" borderId="20" xfId="0" applyNumberFormat="1" applyFont="1" applyFill="1" applyBorder="1" applyAlignment="1">
      <alignment horizontal="right" vertical="center" wrapText="1"/>
    </xf>
    <xf numFmtId="3" fontId="0" fillId="0" borderId="21" xfId="0" applyNumberFormat="1" applyFont="1" applyFill="1" applyBorder="1" applyAlignment="1">
      <alignment horizontal="right" vertical="center" wrapText="1"/>
    </xf>
    <xf numFmtId="0" fontId="5" fillId="0" borderId="48" xfId="0" applyFont="1" applyBorder="1" applyAlignment="1">
      <alignment horizontal="right" vertical="center" wrapText="1"/>
    </xf>
    <xf numFmtId="10" fontId="0" fillId="0" borderId="49" xfId="0" applyNumberFormat="1" applyFont="1" applyFill="1" applyBorder="1" applyAlignment="1">
      <alignment horizontal="right" vertical="center" wrapText="1"/>
    </xf>
    <xf numFmtId="9" fontId="0" fillId="0" borderId="50" xfId="0" applyNumberFormat="1" applyFont="1" applyFill="1" applyBorder="1" applyAlignment="1">
      <alignment horizontal="right" vertical="center" wrapText="1"/>
    </xf>
    <xf numFmtId="3" fontId="0" fillId="0" borderId="50" xfId="0" applyNumberFormat="1" applyFont="1" applyFill="1" applyBorder="1" applyAlignment="1">
      <alignment horizontal="right" vertical="center" wrapText="1"/>
    </xf>
    <xf numFmtId="3" fontId="0" fillId="0" borderId="3" xfId="0" applyNumberFormat="1" applyFont="1" applyFill="1" applyBorder="1" applyAlignment="1">
      <alignment horizontal="right" vertical="center" wrapText="1"/>
    </xf>
    <xf numFmtId="9" fontId="0" fillId="0" borderId="3" xfId="0" applyNumberFormat="1" applyFont="1" applyFill="1" applyBorder="1" applyAlignment="1">
      <alignment horizontal="right" vertical="center" wrapText="1"/>
    </xf>
    <xf numFmtId="3" fontId="0" fillId="0" borderId="7" xfId="0" applyNumberFormat="1" applyFont="1" applyFill="1" applyBorder="1" applyAlignment="1">
      <alignment horizontal="right" vertical="center" wrapText="1"/>
    </xf>
    <xf numFmtId="3" fontId="0" fillId="0" borderId="22" xfId="0" applyNumberFormat="1" applyFont="1" applyFill="1" applyBorder="1" applyAlignment="1">
      <alignment horizontal="right" vertical="center" wrapText="1"/>
    </xf>
    <xf numFmtId="3" fontId="0" fillId="0" borderId="23" xfId="0" applyNumberFormat="1" applyFont="1" applyFill="1" applyBorder="1" applyAlignment="1">
      <alignment horizontal="right" vertical="center" wrapText="1"/>
    </xf>
    <xf numFmtId="10" fontId="5" fillId="0" borderId="0" xfId="0" applyNumberFormat="1" applyFont="1" applyAlignment="1">
      <alignment wrapText="1"/>
    </xf>
    <xf numFmtId="3" fontId="5" fillId="0" borderId="0" xfId="0" applyNumberFormat="1" applyFont="1" applyAlignment="1">
      <alignment wrapText="1"/>
    </xf>
  </cellXfs>
  <cellStyles count="9">
    <cellStyle name="Normal" xfId="0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Normal_WACC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0"/>
  </sheetPr>
  <dimension ref="A1:BU464"/>
  <sheetViews>
    <sheetView tabSelected="1" workbookViewId="0" topLeftCell="A1">
      <pane ySplit="2700" topLeftCell="BM433" activePane="bottomLeft" state="split"/>
      <selection pane="topLeft" activeCell="D7" sqref="D7"/>
      <selection pane="bottomLeft" activeCell="O442" sqref="O442"/>
    </sheetView>
  </sheetViews>
  <sheetFormatPr defaultColWidth="9.140625" defaultRowHeight="12.75"/>
  <cols>
    <col min="1" max="1" width="9.140625" style="1" customWidth="1"/>
    <col min="2" max="2" width="10.57421875" style="1" customWidth="1"/>
    <col min="3" max="3" width="12.140625" style="1" customWidth="1"/>
    <col min="4" max="4" width="8.57421875" style="1" customWidth="1"/>
    <col min="5" max="5" width="9.8515625" style="1" customWidth="1"/>
    <col min="6" max="6" width="12.7109375" style="1" customWidth="1"/>
    <col min="7" max="8" width="12.8515625" style="1" customWidth="1"/>
    <col min="9" max="9" width="13.140625" style="1" customWidth="1"/>
    <col min="10" max="10" width="10.57421875" style="1" customWidth="1"/>
    <col min="11" max="11" width="12.140625" style="1" customWidth="1"/>
    <col min="12" max="12" width="12.28125" style="1" customWidth="1"/>
    <col min="13" max="13" width="15.421875" style="1" customWidth="1"/>
    <col min="14" max="14" width="13.421875" style="1" customWidth="1"/>
    <col min="15" max="16" width="9.28125" style="1" customWidth="1"/>
    <col min="17" max="17" width="9.140625" style="1" customWidth="1"/>
    <col min="18" max="18" width="12.140625" style="1" customWidth="1"/>
    <col min="19" max="16384" width="9.140625" style="1" customWidth="1"/>
  </cols>
  <sheetData>
    <row r="1" ht="15">
      <c r="G1" s="2"/>
    </row>
    <row r="2" spans="2:7" ht="18">
      <c r="B2" s="3" t="s">
        <v>0</v>
      </c>
      <c r="C2" s="4"/>
      <c r="D2" s="4"/>
      <c r="E2" s="4"/>
      <c r="F2" s="4"/>
      <c r="G2" s="4"/>
    </row>
    <row r="3" spans="5:13" ht="16.5">
      <c r="E3" s="5"/>
      <c r="I3" s="6"/>
      <c r="J3" s="6"/>
      <c r="K3" s="7"/>
      <c r="L3" s="8"/>
      <c r="M3" s="9"/>
    </row>
    <row r="4" spans="2:13" ht="18">
      <c r="B4" s="10"/>
      <c r="C4" s="11"/>
      <c r="D4" s="12"/>
      <c r="E4" s="12"/>
      <c r="F4" s="12"/>
      <c r="G4" s="12"/>
      <c r="H4" s="13"/>
      <c r="I4" s="14"/>
      <c r="J4" s="14"/>
      <c r="K4" s="13"/>
      <c r="L4" s="3" t="s">
        <v>1</v>
      </c>
      <c r="M4" s="15"/>
    </row>
    <row r="5" spans="2:13" ht="16.5" customHeight="1">
      <c r="B5" s="182" t="s">
        <v>2</v>
      </c>
      <c r="C5" s="182" t="s">
        <v>3</v>
      </c>
      <c r="D5" s="182" t="s">
        <v>4</v>
      </c>
      <c r="E5" s="182" t="s">
        <v>5</v>
      </c>
      <c r="F5" s="182" t="s">
        <v>6</v>
      </c>
      <c r="G5" s="182" t="s">
        <v>7</v>
      </c>
      <c r="H5" s="182" t="s">
        <v>8</v>
      </c>
      <c r="I5" s="186" t="s">
        <v>9</v>
      </c>
      <c r="J5" s="182" t="s">
        <v>10</v>
      </c>
      <c r="K5" s="183" t="s">
        <v>11</v>
      </c>
      <c r="L5" s="184"/>
      <c r="M5" s="185"/>
    </row>
    <row r="6" spans="2:13" ht="25.5">
      <c r="B6" s="182"/>
      <c r="C6" s="182"/>
      <c r="D6" s="182"/>
      <c r="E6" s="182"/>
      <c r="F6" s="182"/>
      <c r="G6" s="182"/>
      <c r="H6" s="182"/>
      <c r="I6" s="187"/>
      <c r="J6" s="182"/>
      <c r="K6" s="16" t="s">
        <v>12</v>
      </c>
      <c r="L6" s="16" t="s">
        <v>13</v>
      </c>
      <c r="M6" s="16" t="s">
        <v>14</v>
      </c>
    </row>
    <row r="7" spans="1:73" s="24" customFormat="1" ht="12.75">
      <c r="A7" s="1"/>
      <c r="B7" s="17">
        <v>1</v>
      </c>
      <c r="C7" s="18">
        <v>28</v>
      </c>
      <c r="D7" s="19" t="s">
        <v>15</v>
      </c>
      <c r="E7" s="20" t="s">
        <v>16</v>
      </c>
      <c r="F7" s="21">
        <v>2000000</v>
      </c>
      <c r="G7" s="22">
        <v>1100000</v>
      </c>
      <c r="H7" s="22">
        <v>1100000</v>
      </c>
      <c r="I7" s="22">
        <v>1090739.57</v>
      </c>
      <c r="J7" s="22">
        <v>9260.429999999935</v>
      </c>
      <c r="K7" s="23">
        <v>9.95</v>
      </c>
      <c r="L7" s="23">
        <v>12</v>
      </c>
      <c r="M7" s="23">
        <v>11.07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</row>
    <row r="8" spans="1:73" s="24" customFormat="1" ht="12.75">
      <c r="A8" s="1"/>
      <c r="B8" s="25">
        <v>2</v>
      </c>
      <c r="C8" s="26">
        <v>91</v>
      </c>
      <c r="D8" s="27" t="s">
        <v>17</v>
      </c>
      <c r="E8" s="28" t="s">
        <v>18</v>
      </c>
      <c r="F8" s="29">
        <v>1000000</v>
      </c>
      <c r="G8" s="30">
        <v>1512000</v>
      </c>
      <c r="H8" s="30">
        <v>412000</v>
      </c>
      <c r="I8" s="30">
        <v>400279.15</v>
      </c>
      <c r="J8" s="30">
        <v>11720.85</v>
      </c>
      <c r="K8" s="23">
        <v>11.5</v>
      </c>
      <c r="L8" s="23">
        <v>11.99</v>
      </c>
      <c r="M8" s="23">
        <v>11.74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</row>
    <row r="9" spans="1:73" s="24" customFormat="1" ht="12.75">
      <c r="A9" s="1"/>
      <c r="B9" s="25">
        <v>3</v>
      </c>
      <c r="C9" s="26">
        <v>28</v>
      </c>
      <c r="D9" s="28" t="s">
        <v>19</v>
      </c>
      <c r="E9" s="28" t="s">
        <v>20</v>
      </c>
      <c r="F9" s="29">
        <v>2000000</v>
      </c>
      <c r="G9" s="30">
        <v>800000</v>
      </c>
      <c r="H9" s="30">
        <v>600000</v>
      </c>
      <c r="I9" s="30">
        <v>594649.16</v>
      </c>
      <c r="J9" s="30">
        <v>5350.839999999967</v>
      </c>
      <c r="K9" s="23">
        <v>11.48</v>
      </c>
      <c r="L9" s="23">
        <v>11.98</v>
      </c>
      <c r="M9" s="23">
        <v>11.73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</row>
    <row r="10" spans="1:73" s="24" customFormat="1" ht="12.75">
      <c r="A10" s="1"/>
      <c r="B10" s="25">
        <v>4</v>
      </c>
      <c r="C10" s="25">
        <v>91</v>
      </c>
      <c r="D10" s="28" t="s">
        <v>21</v>
      </c>
      <c r="E10" s="28" t="s">
        <v>22</v>
      </c>
      <c r="F10" s="29">
        <v>1000000</v>
      </c>
      <c r="G10" s="30">
        <v>2300000</v>
      </c>
      <c r="H10" s="30">
        <v>400000</v>
      </c>
      <c r="I10" s="30">
        <v>388389.91</v>
      </c>
      <c r="J10" s="30">
        <v>11610.09</v>
      </c>
      <c r="K10" s="25">
        <v>11.99</v>
      </c>
      <c r="L10" s="23">
        <v>11.99</v>
      </c>
      <c r="M10" s="25">
        <v>11.99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</row>
    <row r="11" spans="1:73" s="24" customFormat="1" ht="12.75">
      <c r="A11" s="1"/>
      <c r="B11" s="25">
        <v>5</v>
      </c>
      <c r="C11" s="26">
        <v>28</v>
      </c>
      <c r="D11" s="28" t="s">
        <v>23</v>
      </c>
      <c r="E11" s="28" t="s">
        <v>24</v>
      </c>
      <c r="F11" s="29">
        <v>3000000</v>
      </c>
      <c r="G11" s="30">
        <v>3600000</v>
      </c>
      <c r="H11" s="30">
        <v>1600000</v>
      </c>
      <c r="I11" s="30">
        <v>1585450.78</v>
      </c>
      <c r="J11" s="30">
        <v>14549.22</v>
      </c>
      <c r="K11" s="23">
        <v>11.9</v>
      </c>
      <c r="L11" s="23">
        <v>12</v>
      </c>
      <c r="M11" s="23">
        <v>11.96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</row>
    <row r="12" spans="1:73" s="24" customFormat="1" ht="12.75">
      <c r="A12" s="1"/>
      <c r="B12" s="25">
        <v>6</v>
      </c>
      <c r="C12" s="26">
        <v>28</v>
      </c>
      <c r="D12" s="28" t="s">
        <v>25</v>
      </c>
      <c r="E12" s="28" t="s">
        <v>26</v>
      </c>
      <c r="F12" s="29">
        <v>3000000</v>
      </c>
      <c r="G12" s="30">
        <v>1500000</v>
      </c>
      <c r="H12" s="30">
        <v>1500000</v>
      </c>
      <c r="I12" s="30">
        <v>1486329.03</v>
      </c>
      <c r="J12" s="30">
        <v>13670.97</v>
      </c>
      <c r="K12" s="23">
        <v>11.99</v>
      </c>
      <c r="L12" s="23">
        <v>11.99</v>
      </c>
      <c r="M12" s="23">
        <v>11.99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</row>
    <row r="13" spans="1:73" s="24" customFormat="1" ht="12.75">
      <c r="A13" s="1"/>
      <c r="B13" s="25">
        <v>7</v>
      </c>
      <c r="C13" s="26">
        <v>91</v>
      </c>
      <c r="D13" s="28" t="s">
        <v>27</v>
      </c>
      <c r="E13" s="28" t="s">
        <v>28</v>
      </c>
      <c r="F13" s="29">
        <v>1000000</v>
      </c>
      <c r="G13" s="30">
        <v>525000</v>
      </c>
      <c r="H13" s="30">
        <v>525000</v>
      </c>
      <c r="I13" s="30">
        <v>509749.41</v>
      </c>
      <c r="J13" s="30">
        <v>15250.59</v>
      </c>
      <c r="K13" s="23">
        <v>12</v>
      </c>
      <c r="L13" s="23">
        <v>12</v>
      </c>
      <c r="M13" s="23">
        <v>12</v>
      </c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</row>
    <row r="14" spans="1:73" s="24" customFormat="1" ht="12.75">
      <c r="A14" s="1"/>
      <c r="B14" s="25">
        <v>8</v>
      </c>
      <c r="C14" s="26">
        <v>28</v>
      </c>
      <c r="D14" s="28" t="s">
        <v>29</v>
      </c>
      <c r="E14" s="28" t="s">
        <v>30</v>
      </c>
      <c r="F14" s="29">
        <v>3000000</v>
      </c>
      <c r="G14" s="30">
        <v>2000000</v>
      </c>
      <c r="H14" s="30">
        <v>2000000</v>
      </c>
      <c r="I14" s="30">
        <v>1981787.1</v>
      </c>
      <c r="J14" s="30">
        <v>18212.899999999907</v>
      </c>
      <c r="K14" s="23">
        <v>11.95</v>
      </c>
      <c r="L14" s="23">
        <v>11.99</v>
      </c>
      <c r="M14" s="23">
        <v>11.98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</row>
    <row r="15" spans="1:73" s="24" customFormat="1" ht="12.75">
      <c r="A15" s="1"/>
      <c r="B15" s="25">
        <v>9</v>
      </c>
      <c r="C15" s="26">
        <v>91</v>
      </c>
      <c r="D15" s="28" t="s">
        <v>31</v>
      </c>
      <c r="E15" s="28" t="s">
        <v>32</v>
      </c>
      <c r="F15" s="29">
        <v>1000000</v>
      </c>
      <c r="G15" s="30">
        <v>1029000</v>
      </c>
      <c r="H15" s="30">
        <v>1000000</v>
      </c>
      <c r="I15" s="30">
        <v>971590.33</v>
      </c>
      <c r="J15" s="30">
        <v>28409.67</v>
      </c>
      <c r="K15" s="23">
        <v>11.5</v>
      </c>
      <c r="L15" s="23">
        <v>11.97</v>
      </c>
      <c r="M15" s="25">
        <v>11.73</v>
      </c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</row>
    <row r="16" spans="1:73" s="24" customFormat="1" ht="12.75">
      <c r="A16" s="1"/>
      <c r="B16" s="25">
        <v>10</v>
      </c>
      <c r="C16" s="26">
        <v>28</v>
      </c>
      <c r="D16" s="28" t="s">
        <v>33</v>
      </c>
      <c r="E16" s="28" t="s">
        <v>34</v>
      </c>
      <c r="F16" s="29">
        <v>3000000</v>
      </c>
      <c r="G16" s="30">
        <v>2005000</v>
      </c>
      <c r="H16" s="30">
        <v>2005000</v>
      </c>
      <c r="I16" s="30">
        <v>1986722.67</v>
      </c>
      <c r="J16" s="30">
        <v>18277.330000000075</v>
      </c>
      <c r="K16" s="23">
        <v>11.99</v>
      </c>
      <c r="L16" s="23">
        <v>12</v>
      </c>
      <c r="M16" s="23">
        <v>11.99</v>
      </c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</row>
    <row r="17" spans="1:73" s="24" customFormat="1" ht="12.75">
      <c r="A17" s="1"/>
      <c r="B17" s="25">
        <v>14</v>
      </c>
      <c r="C17" s="26">
        <v>28</v>
      </c>
      <c r="D17" s="28" t="s">
        <v>35</v>
      </c>
      <c r="E17" s="28" t="s">
        <v>36</v>
      </c>
      <c r="F17" s="29">
        <v>1000000</v>
      </c>
      <c r="G17" s="30">
        <v>1000000</v>
      </c>
      <c r="H17" s="30">
        <v>1000000</v>
      </c>
      <c r="I17" s="30">
        <v>990878.49</v>
      </c>
      <c r="J17" s="30">
        <v>9121.51000000001</v>
      </c>
      <c r="K17" s="23">
        <v>12</v>
      </c>
      <c r="L17" s="23">
        <v>12</v>
      </c>
      <c r="M17" s="23">
        <v>12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</row>
    <row r="18" spans="1:73" s="24" customFormat="1" ht="12.75">
      <c r="A18" s="1"/>
      <c r="B18" s="25">
        <v>19</v>
      </c>
      <c r="C18" s="26">
        <v>28</v>
      </c>
      <c r="D18" s="28" t="s">
        <v>24</v>
      </c>
      <c r="E18" s="28" t="s">
        <v>37</v>
      </c>
      <c r="F18" s="29">
        <v>1000000</v>
      </c>
      <c r="G18" s="30">
        <v>1000000</v>
      </c>
      <c r="H18" s="30">
        <v>1000000</v>
      </c>
      <c r="I18" s="30">
        <v>990886.02</v>
      </c>
      <c r="J18" s="30">
        <v>9113.979999999981</v>
      </c>
      <c r="K18" s="23">
        <v>11.99</v>
      </c>
      <c r="L18" s="23">
        <v>11.99</v>
      </c>
      <c r="M18" s="23">
        <v>11.99</v>
      </c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</row>
    <row r="19" spans="1:73" s="24" customFormat="1" ht="12.75">
      <c r="A19" s="1"/>
      <c r="B19" s="25">
        <v>20</v>
      </c>
      <c r="C19" s="26">
        <v>28</v>
      </c>
      <c r="D19" s="28" t="s">
        <v>26</v>
      </c>
      <c r="E19" s="28" t="s">
        <v>38</v>
      </c>
      <c r="F19" s="29">
        <v>1000000</v>
      </c>
      <c r="G19" s="30">
        <v>1000000</v>
      </c>
      <c r="H19" s="30">
        <v>1000000</v>
      </c>
      <c r="I19" s="30">
        <v>990886.02</v>
      </c>
      <c r="J19" s="30">
        <v>9113.979999999981</v>
      </c>
      <c r="K19" s="23">
        <v>11.99</v>
      </c>
      <c r="L19" s="23">
        <v>11.99</v>
      </c>
      <c r="M19" s="23">
        <v>11.99</v>
      </c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</row>
    <row r="20" spans="1:73" s="24" customFormat="1" ht="12.75">
      <c r="A20" s="1"/>
      <c r="B20" s="25">
        <v>22</v>
      </c>
      <c r="C20" s="26">
        <v>28</v>
      </c>
      <c r="D20" s="28" t="s">
        <v>34</v>
      </c>
      <c r="E20" s="28" t="s">
        <v>39</v>
      </c>
      <c r="F20" s="29">
        <v>1000000</v>
      </c>
      <c r="G20" s="30">
        <v>1000000</v>
      </c>
      <c r="H20" s="30">
        <v>1000000</v>
      </c>
      <c r="I20" s="30">
        <v>990886.02</v>
      </c>
      <c r="J20" s="30">
        <v>9113.979999999981</v>
      </c>
      <c r="K20" s="23">
        <v>11.99</v>
      </c>
      <c r="L20" s="23">
        <v>11.99</v>
      </c>
      <c r="M20" s="23">
        <v>11.99</v>
      </c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</row>
    <row r="21" spans="1:73" s="24" customFormat="1" ht="12.75">
      <c r="A21" s="1"/>
      <c r="B21" s="25">
        <v>23</v>
      </c>
      <c r="C21" s="26">
        <v>28</v>
      </c>
      <c r="D21" s="28" t="s">
        <v>40</v>
      </c>
      <c r="E21" s="28" t="s">
        <v>41</v>
      </c>
      <c r="F21" s="29">
        <v>1000000</v>
      </c>
      <c r="G21" s="30">
        <v>1000000</v>
      </c>
      <c r="H21" s="30">
        <v>1000000</v>
      </c>
      <c r="I21" s="30">
        <v>990886.02</v>
      </c>
      <c r="J21" s="30">
        <v>9113.979999999981</v>
      </c>
      <c r="K21" s="23">
        <v>11.99</v>
      </c>
      <c r="L21" s="23">
        <v>11.99</v>
      </c>
      <c r="M21" s="23">
        <v>11.99</v>
      </c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</row>
    <row r="22" spans="1:73" s="24" customFormat="1" ht="12.75">
      <c r="A22" s="1"/>
      <c r="B22" s="25">
        <v>26</v>
      </c>
      <c r="C22" s="26">
        <v>28</v>
      </c>
      <c r="D22" s="28" t="s">
        <v>36</v>
      </c>
      <c r="E22" s="28" t="s">
        <v>42</v>
      </c>
      <c r="F22" s="29">
        <v>1000000</v>
      </c>
      <c r="G22" s="30">
        <v>1000000</v>
      </c>
      <c r="H22" s="30">
        <v>1000000</v>
      </c>
      <c r="I22" s="30">
        <v>990886.02</v>
      </c>
      <c r="J22" s="30">
        <v>9113.979999999981</v>
      </c>
      <c r="K22" s="23">
        <v>11.99</v>
      </c>
      <c r="L22" s="23">
        <v>11.99</v>
      </c>
      <c r="M22" s="23">
        <v>11.99</v>
      </c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</row>
    <row r="23" spans="1:73" s="24" customFormat="1" ht="12.75">
      <c r="A23" s="1"/>
      <c r="B23" s="25">
        <v>31</v>
      </c>
      <c r="C23" s="26">
        <v>28</v>
      </c>
      <c r="D23" s="28" t="s">
        <v>37</v>
      </c>
      <c r="E23" s="28" t="s">
        <v>43</v>
      </c>
      <c r="F23" s="29">
        <v>1000000</v>
      </c>
      <c r="G23" s="30">
        <v>1000000</v>
      </c>
      <c r="H23" s="30">
        <v>1000000</v>
      </c>
      <c r="I23" s="30">
        <v>990886.02</v>
      </c>
      <c r="J23" s="30">
        <v>9113.979999999981</v>
      </c>
      <c r="K23" s="23">
        <v>11.99</v>
      </c>
      <c r="L23" s="23">
        <v>11.99</v>
      </c>
      <c r="M23" s="25">
        <v>11.99</v>
      </c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</row>
    <row r="24" spans="1:73" s="24" customFormat="1" ht="12.75">
      <c r="A24" s="1"/>
      <c r="B24" s="25">
        <v>32</v>
      </c>
      <c r="C24" s="26">
        <v>28</v>
      </c>
      <c r="D24" s="28" t="s">
        <v>38</v>
      </c>
      <c r="E24" s="28" t="s">
        <v>44</v>
      </c>
      <c r="F24" s="29">
        <v>1000000</v>
      </c>
      <c r="G24" s="30">
        <v>1000000</v>
      </c>
      <c r="H24" s="30">
        <v>1000000</v>
      </c>
      <c r="I24" s="30">
        <v>990886.02</v>
      </c>
      <c r="J24" s="30">
        <v>9113.979999999981</v>
      </c>
      <c r="K24" s="23">
        <v>11.99</v>
      </c>
      <c r="L24" s="23">
        <v>11.99</v>
      </c>
      <c r="M24" s="25">
        <v>11.99</v>
      </c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</row>
    <row r="25" spans="1:73" s="24" customFormat="1" ht="12.75">
      <c r="A25" s="1"/>
      <c r="B25" s="25">
        <v>34</v>
      </c>
      <c r="C25" s="26">
        <v>28</v>
      </c>
      <c r="D25" s="28" t="s">
        <v>39</v>
      </c>
      <c r="E25" s="28" t="s">
        <v>45</v>
      </c>
      <c r="F25" s="29">
        <v>1000000</v>
      </c>
      <c r="G25" s="30">
        <v>1000000</v>
      </c>
      <c r="H25" s="30">
        <v>1000000</v>
      </c>
      <c r="I25" s="30">
        <v>990886.02</v>
      </c>
      <c r="J25" s="30">
        <v>9113.979999999981</v>
      </c>
      <c r="K25" s="23">
        <v>11.99</v>
      </c>
      <c r="L25" s="23">
        <v>11.99</v>
      </c>
      <c r="M25" s="25">
        <v>11.99</v>
      </c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</row>
    <row r="26" spans="1:73" s="24" customFormat="1" ht="12.75">
      <c r="A26" s="1"/>
      <c r="B26" s="25">
        <v>35</v>
      </c>
      <c r="C26" s="26">
        <v>28</v>
      </c>
      <c r="D26" s="28" t="s">
        <v>41</v>
      </c>
      <c r="E26" s="28" t="s">
        <v>46</v>
      </c>
      <c r="F26" s="29">
        <v>1000000</v>
      </c>
      <c r="G26" s="30">
        <v>2000000</v>
      </c>
      <c r="H26" s="30">
        <v>1000000</v>
      </c>
      <c r="I26" s="30">
        <v>990893.55</v>
      </c>
      <c r="J26" s="30">
        <v>9106.449999999953</v>
      </c>
      <c r="K26" s="23">
        <v>11.98</v>
      </c>
      <c r="L26" s="23">
        <v>11.98</v>
      </c>
      <c r="M26" s="25">
        <v>11.98</v>
      </c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</row>
    <row r="27" spans="1:73" s="24" customFormat="1" ht="12.75">
      <c r="A27" s="1"/>
      <c r="B27" s="25">
        <v>37</v>
      </c>
      <c r="C27" s="26">
        <v>126</v>
      </c>
      <c r="D27" s="28" t="s">
        <v>47</v>
      </c>
      <c r="E27" s="28" t="s">
        <v>48</v>
      </c>
      <c r="F27" s="29">
        <v>5000000</v>
      </c>
      <c r="G27" s="30">
        <v>5000000</v>
      </c>
      <c r="H27" s="30">
        <v>5000000</v>
      </c>
      <c r="I27" s="30">
        <v>4801115.44</v>
      </c>
      <c r="J27" s="30">
        <v>198884.56</v>
      </c>
      <c r="K27" s="23">
        <v>12</v>
      </c>
      <c r="L27" s="23">
        <v>12</v>
      </c>
      <c r="M27" s="23">
        <v>12</v>
      </c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</row>
    <row r="28" spans="1:73" s="24" customFormat="1" ht="12.75">
      <c r="A28" s="1"/>
      <c r="B28" s="25">
        <v>38</v>
      </c>
      <c r="C28" s="26">
        <v>154</v>
      </c>
      <c r="D28" s="28" t="s">
        <v>49</v>
      </c>
      <c r="E28" s="28" t="s">
        <v>50</v>
      </c>
      <c r="F28" s="29">
        <v>5000000</v>
      </c>
      <c r="G28" s="30">
        <v>5000000</v>
      </c>
      <c r="H28" s="30">
        <v>5000000</v>
      </c>
      <c r="I28" s="30">
        <v>4759048.71</v>
      </c>
      <c r="J28" s="30">
        <v>240951.29</v>
      </c>
      <c r="K28" s="23">
        <v>12</v>
      </c>
      <c r="L28" s="23">
        <v>12</v>
      </c>
      <c r="M28" s="23">
        <v>12</v>
      </c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</row>
    <row r="29" spans="1:73" s="24" customFormat="1" ht="12.75">
      <c r="A29" s="1"/>
      <c r="B29" s="25">
        <v>39</v>
      </c>
      <c r="C29" s="26">
        <v>31</v>
      </c>
      <c r="D29" s="28" t="s">
        <v>42</v>
      </c>
      <c r="E29" s="28" t="s">
        <v>51</v>
      </c>
      <c r="F29" s="29">
        <v>5000000</v>
      </c>
      <c r="G29" s="30">
        <v>8164000</v>
      </c>
      <c r="H29" s="30">
        <v>5000000</v>
      </c>
      <c r="I29" s="30">
        <v>4949635.66</v>
      </c>
      <c r="J29" s="30">
        <v>50364.33999999985</v>
      </c>
      <c r="K29" s="23">
        <v>11.94</v>
      </c>
      <c r="L29" s="23">
        <v>12</v>
      </c>
      <c r="M29" s="23">
        <v>11.98</v>
      </c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</row>
    <row r="30" spans="2:13" ht="12.75">
      <c r="B30" s="31">
        <v>40</v>
      </c>
      <c r="C30" s="32">
        <v>56</v>
      </c>
      <c r="D30" s="33" t="s">
        <v>52</v>
      </c>
      <c r="E30" s="33" t="s">
        <v>53</v>
      </c>
      <c r="F30" s="34">
        <v>5000000</v>
      </c>
      <c r="G30" s="35">
        <v>5000000</v>
      </c>
      <c r="H30" s="35">
        <v>5000000</v>
      </c>
      <c r="I30" s="30">
        <v>4909609.38</v>
      </c>
      <c r="J30" s="30">
        <v>90390.62000000011</v>
      </c>
      <c r="K30" s="36">
        <v>12</v>
      </c>
      <c r="L30" s="36">
        <v>12</v>
      </c>
      <c r="M30" s="36">
        <v>12</v>
      </c>
    </row>
    <row r="31" spans="2:13" ht="12.75">
      <c r="B31" s="31">
        <v>41</v>
      </c>
      <c r="C31" s="32">
        <v>91</v>
      </c>
      <c r="D31" s="33" t="s">
        <v>54</v>
      </c>
      <c r="E31" s="33" t="s">
        <v>55</v>
      </c>
      <c r="F31" s="34">
        <v>5000000</v>
      </c>
      <c r="G31" s="35">
        <v>5000000</v>
      </c>
      <c r="H31" s="35">
        <v>5000000</v>
      </c>
      <c r="I31" s="30">
        <v>4854756.33</v>
      </c>
      <c r="J31" s="30">
        <v>145243.67</v>
      </c>
      <c r="K31" s="36">
        <v>12</v>
      </c>
      <c r="L31" s="36">
        <v>12</v>
      </c>
      <c r="M31" s="36">
        <v>12</v>
      </c>
    </row>
    <row r="32" spans="2:13" ht="12.75">
      <c r="B32" s="31">
        <v>42</v>
      </c>
      <c r="C32" s="32">
        <v>126</v>
      </c>
      <c r="D32" s="33" t="s">
        <v>56</v>
      </c>
      <c r="E32" s="33" t="s">
        <v>57</v>
      </c>
      <c r="F32" s="34">
        <v>5000000</v>
      </c>
      <c r="G32" s="35">
        <v>4800000</v>
      </c>
      <c r="H32" s="35">
        <v>4800000</v>
      </c>
      <c r="I32" s="30">
        <v>4609070.82</v>
      </c>
      <c r="J32" s="30">
        <v>190929.18</v>
      </c>
      <c r="K32" s="36">
        <v>12</v>
      </c>
      <c r="L32" s="36">
        <v>12</v>
      </c>
      <c r="M32" s="36">
        <v>12</v>
      </c>
    </row>
    <row r="33" spans="2:13" ht="12.75">
      <c r="B33" s="31">
        <v>43</v>
      </c>
      <c r="C33" s="32">
        <v>154</v>
      </c>
      <c r="D33" s="33" t="s">
        <v>58</v>
      </c>
      <c r="E33" s="33" t="s">
        <v>59</v>
      </c>
      <c r="F33" s="34">
        <v>5000000</v>
      </c>
      <c r="G33" s="35">
        <v>4600000</v>
      </c>
      <c r="H33" s="35">
        <v>4600000</v>
      </c>
      <c r="I33" s="30">
        <v>4378324.81</v>
      </c>
      <c r="J33" s="30">
        <v>221675.19</v>
      </c>
      <c r="K33" s="36">
        <v>12</v>
      </c>
      <c r="L33" s="36">
        <v>12</v>
      </c>
      <c r="M33" s="36">
        <v>12</v>
      </c>
    </row>
    <row r="34" spans="2:13" ht="12.75">
      <c r="B34" s="31">
        <v>44</v>
      </c>
      <c r="C34" s="32">
        <v>28</v>
      </c>
      <c r="D34" s="33" t="s">
        <v>60</v>
      </c>
      <c r="E34" s="33" t="s">
        <v>61</v>
      </c>
      <c r="F34" s="34">
        <v>5000000</v>
      </c>
      <c r="G34" s="35">
        <v>5375000</v>
      </c>
      <c r="H34" s="35">
        <v>5000000</v>
      </c>
      <c r="I34" s="30">
        <v>4955151.85</v>
      </c>
      <c r="J34" s="30">
        <v>44848.15000000037</v>
      </c>
      <c r="K34" s="36">
        <v>11</v>
      </c>
      <c r="L34" s="36">
        <v>12</v>
      </c>
      <c r="M34" s="36">
        <v>11.8</v>
      </c>
    </row>
    <row r="35" spans="2:13" ht="12.75">
      <c r="B35" s="31">
        <v>45</v>
      </c>
      <c r="C35" s="32">
        <v>56</v>
      </c>
      <c r="D35" s="33" t="s">
        <v>62</v>
      </c>
      <c r="E35" s="33" t="s">
        <v>63</v>
      </c>
      <c r="F35" s="34">
        <v>5000000</v>
      </c>
      <c r="G35" s="35">
        <v>5325000</v>
      </c>
      <c r="H35" s="35">
        <v>5000000</v>
      </c>
      <c r="I35" s="35">
        <v>4909621.96</v>
      </c>
      <c r="J35" s="35">
        <v>90378.04</v>
      </c>
      <c r="K35" s="36">
        <v>11.98</v>
      </c>
      <c r="L35" s="36">
        <v>12</v>
      </c>
      <c r="M35" s="36">
        <v>12</v>
      </c>
    </row>
    <row r="36" spans="2:13" ht="12.75">
      <c r="B36" s="31">
        <v>46</v>
      </c>
      <c r="C36" s="32">
        <v>91</v>
      </c>
      <c r="D36" s="33" t="s">
        <v>64</v>
      </c>
      <c r="E36" s="33" t="s">
        <v>65</v>
      </c>
      <c r="F36" s="34">
        <v>5000000</v>
      </c>
      <c r="G36" s="35">
        <v>5650000</v>
      </c>
      <c r="H36" s="35">
        <v>5000000</v>
      </c>
      <c r="I36" s="35">
        <v>4854950.33</v>
      </c>
      <c r="J36" s="35">
        <v>145049.67</v>
      </c>
      <c r="K36" s="36">
        <v>11.75</v>
      </c>
      <c r="L36" s="36">
        <v>12</v>
      </c>
      <c r="M36" s="36">
        <v>11.98</v>
      </c>
    </row>
    <row r="37" spans="2:13" ht="12.75">
      <c r="B37" s="31">
        <v>47</v>
      </c>
      <c r="C37" s="32">
        <v>126</v>
      </c>
      <c r="D37" s="33" t="s">
        <v>66</v>
      </c>
      <c r="E37" s="33" t="s">
        <v>67</v>
      </c>
      <c r="F37" s="34">
        <v>5000000</v>
      </c>
      <c r="G37" s="35">
        <v>4800000</v>
      </c>
      <c r="H37" s="35">
        <v>4800000</v>
      </c>
      <c r="I37" s="35">
        <v>4609070.82</v>
      </c>
      <c r="J37" s="35">
        <v>190929.18</v>
      </c>
      <c r="K37" s="36">
        <v>12</v>
      </c>
      <c r="L37" s="36">
        <v>12</v>
      </c>
      <c r="M37" s="36">
        <v>12</v>
      </c>
    </row>
    <row r="38" spans="2:13" ht="12.75">
      <c r="B38" s="31">
        <v>48</v>
      </c>
      <c r="C38" s="32">
        <v>154</v>
      </c>
      <c r="D38" s="33" t="s">
        <v>43</v>
      </c>
      <c r="E38" s="33" t="s">
        <v>67</v>
      </c>
      <c r="F38" s="34">
        <v>5000000</v>
      </c>
      <c r="G38" s="35">
        <v>4900000</v>
      </c>
      <c r="H38" s="35">
        <v>4900000</v>
      </c>
      <c r="I38" s="35">
        <v>4663867.74</v>
      </c>
      <c r="J38" s="35">
        <v>236132.26</v>
      </c>
      <c r="K38" s="36">
        <v>12</v>
      </c>
      <c r="L38" s="36">
        <v>12</v>
      </c>
      <c r="M38" s="36">
        <v>12</v>
      </c>
    </row>
    <row r="39" spans="2:13" ht="12.75">
      <c r="B39" s="31">
        <v>49</v>
      </c>
      <c r="C39" s="32">
        <v>28</v>
      </c>
      <c r="D39" s="33" t="s">
        <v>44</v>
      </c>
      <c r="E39" s="33" t="s">
        <v>68</v>
      </c>
      <c r="F39" s="34">
        <v>10000000</v>
      </c>
      <c r="G39" s="35">
        <v>21350000</v>
      </c>
      <c r="H39" s="35">
        <v>10000000</v>
      </c>
      <c r="I39" s="35">
        <v>9911050.8</v>
      </c>
      <c r="J39" s="35">
        <v>88949.19999999925</v>
      </c>
      <c r="K39" s="36">
        <v>11.25</v>
      </c>
      <c r="L39" s="36">
        <v>12</v>
      </c>
      <c r="M39" s="36">
        <v>11.7</v>
      </c>
    </row>
    <row r="40" spans="2:13" ht="12.75">
      <c r="B40" s="31">
        <v>50</v>
      </c>
      <c r="C40" s="32">
        <v>56</v>
      </c>
      <c r="D40" s="33" t="s">
        <v>18</v>
      </c>
      <c r="E40" s="33" t="s">
        <v>69</v>
      </c>
      <c r="F40" s="34">
        <v>5000000</v>
      </c>
      <c r="G40" s="35">
        <v>5115000</v>
      </c>
      <c r="H40" s="35">
        <v>5000000</v>
      </c>
      <c r="I40" s="35">
        <v>4909610.86</v>
      </c>
      <c r="J40" s="35">
        <v>90389.13999999966</v>
      </c>
      <c r="K40" s="36">
        <v>11.99</v>
      </c>
      <c r="L40" s="36">
        <v>12</v>
      </c>
      <c r="M40" s="36">
        <v>12</v>
      </c>
    </row>
    <row r="41" spans="2:13" ht="12.75">
      <c r="B41" s="31">
        <v>51</v>
      </c>
      <c r="C41" s="32">
        <v>91</v>
      </c>
      <c r="D41" s="33" t="s">
        <v>70</v>
      </c>
      <c r="E41" s="33" t="s">
        <v>71</v>
      </c>
      <c r="F41" s="34">
        <v>5000000</v>
      </c>
      <c r="G41" s="35">
        <v>5000000</v>
      </c>
      <c r="H41" s="35">
        <v>5000000</v>
      </c>
      <c r="I41" s="35">
        <v>4854756.33</v>
      </c>
      <c r="J41" s="35">
        <v>145243.67</v>
      </c>
      <c r="K41" s="36">
        <v>12</v>
      </c>
      <c r="L41" s="36">
        <v>12</v>
      </c>
      <c r="M41" s="36">
        <v>12</v>
      </c>
    </row>
    <row r="42" spans="2:13" ht="12.75">
      <c r="B42" s="31">
        <v>52</v>
      </c>
      <c r="C42" s="32">
        <v>126</v>
      </c>
      <c r="D42" s="33" t="s">
        <v>22</v>
      </c>
      <c r="E42" s="33" t="s">
        <v>72</v>
      </c>
      <c r="F42" s="34">
        <v>5000000</v>
      </c>
      <c r="G42" s="35">
        <v>5000000</v>
      </c>
      <c r="H42" s="35">
        <v>5000000</v>
      </c>
      <c r="I42" s="35">
        <v>4801115.44</v>
      </c>
      <c r="J42" s="35">
        <v>198884.56</v>
      </c>
      <c r="K42" s="36">
        <v>12</v>
      </c>
      <c r="L42" s="36">
        <v>12</v>
      </c>
      <c r="M42" s="36">
        <v>12</v>
      </c>
    </row>
    <row r="43" spans="2:13" ht="12.75">
      <c r="B43" s="31">
        <v>53</v>
      </c>
      <c r="C43" s="32">
        <v>154</v>
      </c>
      <c r="D43" s="33" t="s">
        <v>45</v>
      </c>
      <c r="E43" s="33" t="s">
        <v>73</v>
      </c>
      <c r="F43" s="34">
        <v>5000000</v>
      </c>
      <c r="G43" s="35">
        <v>5900000</v>
      </c>
      <c r="H43" s="35">
        <v>5000000</v>
      </c>
      <c r="I43" s="35">
        <v>4759048.71</v>
      </c>
      <c r="J43" s="35">
        <v>240951.29</v>
      </c>
      <c r="K43" s="36">
        <v>12</v>
      </c>
      <c r="L43" s="36">
        <v>12</v>
      </c>
      <c r="M43" s="36">
        <v>12</v>
      </c>
    </row>
    <row r="44" spans="2:13" ht="12.75">
      <c r="B44" s="31">
        <v>54</v>
      </c>
      <c r="C44" s="32">
        <v>14</v>
      </c>
      <c r="D44" s="33" t="s">
        <v>46</v>
      </c>
      <c r="E44" s="33" t="s">
        <v>61</v>
      </c>
      <c r="F44" s="34">
        <v>10000000</v>
      </c>
      <c r="G44" s="35">
        <v>18550000</v>
      </c>
      <c r="H44" s="35">
        <v>10000000</v>
      </c>
      <c r="I44" s="35">
        <v>9959031.72</v>
      </c>
      <c r="J44" s="35">
        <v>40968.27999999933</v>
      </c>
      <c r="K44" s="36">
        <v>10</v>
      </c>
      <c r="L44" s="36">
        <v>11</v>
      </c>
      <c r="M44" s="36">
        <v>10.72</v>
      </c>
    </row>
    <row r="45" spans="2:13" ht="12.75">
      <c r="B45" s="31">
        <v>55</v>
      </c>
      <c r="C45" s="32">
        <v>28</v>
      </c>
      <c r="D45" s="33" t="s">
        <v>46</v>
      </c>
      <c r="E45" s="33" t="s">
        <v>74</v>
      </c>
      <c r="F45" s="34">
        <v>10000000</v>
      </c>
      <c r="G45" s="35">
        <v>25250000</v>
      </c>
      <c r="H45" s="35">
        <v>10000000</v>
      </c>
      <c r="I45" s="35">
        <v>9914126.45</v>
      </c>
      <c r="J45" s="35">
        <v>85873.55000000075</v>
      </c>
      <c r="K45" s="36">
        <v>10.5</v>
      </c>
      <c r="L45" s="36">
        <v>12</v>
      </c>
      <c r="M45" s="36">
        <v>11.29</v>
      </c>
    </row>
    <row r="46" spans="2:13" ht="12.75">
      <c r="B46" s="31">
        <v>56</v>
      </c>
      <c r="C46" s="32">
        <v>14</v>
      </c>
      <c r="D46" s="33" t="s">
        <v>28</v>
      </c>
      <c r="E46" s="33" t="s">
        <v>75</v>
      </c>
      <c r="F46" s="34">
        <v>30000000</v>
      </c>
      <c r="G46" s="35">
        <v>37500000</v>
      </c>
      <c r="H46" s="35">
        <v>30000000</v>
      </c>
      <c r="I46" s="35">
        <v>29875348.78</v>
      </c>
      <c r="J46" s="35">
        <v>124651.21999999881</v>
      </c>
      <c r="K46" s="36">
        <v>10.35</v>
      </c>
      <c r="L46" s="36">
        <v>11</v>
      </c>
      <c r="M46" s="36">
        <v>10.88</v>
      </c>
    </row>
    <row r="47" spans="2:13" ht="12.75">
      <c r="B47" s="31">
        <v>57</v>
      </c>
      <c r="C47" s="32">
        <v>91</v>
      </c>
      <c r="D47" s="33" t="s">
        <v>28</v>
      </c>
      <c r="E47" s="37" t="s">
        <v>76</v>
      </c>
      <c r="F47" s="34">
        <v>15000000</v>
      </c>
      <c r="G47" s="35">
        <v>17400000</v>
      </c>
      <c r="H47" s="35">
        <v>15000000</v>
      </c>
      <c r="I47" s="35">
        <v>14565962.51</v>
      </c>
      <c r="J47" s="35">
        <v>434037.49</v>
      </c>
      <c r="K47" s="36">
        <v>11.7</v>
      </c>
      <c r="L47" s="36">
        <v>12</v>
      </c>
      <c r="M47" s="36">
        <v>11.95</v>
      </c>
    </row>
    <row r="48" spans="2:13" ht="12.75">
      <c r="B48" s="31">
        <v>58</v>
      </c>
      <c r="C48" s="32">
        <v>14</v>
      </c>
      <c r="D48" s="33" t="s">
        <v>77</v>
      </c>
      <c r="E48" s="33" t="s">
        <v>78</v>
      </c>
      <c r="F48" s="34">
        <v>15000000</v>
      </c>
      <c r="G48" s="35">
        <v>20500000</v>
      </c>
      <c r="H48" s="35">
        <v>15000000</v>
      </c>
      <c r="I48" s="35">
        <v>14937219.78</v>
      </c>
      <c r="J48" s="35">
        <v>62780.22000000067</v>
      </c>
      <c r="K48" s="36">
        <v>10.73</v>
      </c>
      <c r="L48" s="36">
        <v>11</v>
      </c>
      <c r="M48" s="36">
        <v>10.96</v>
      </c>
    </row>
    <row r="49" spans="2:13" ht="12.75">
      <c r="B49" s="31">
        <v>59</v>
      </c>
      <c r="C49" s="32">
        <v>28</v>
      </c>
      <c r="D49" s="33" t="s">
        <v>77</v>
      </c>
      <c r="E49" s="33" t="s">
        <v>79</v>
      </c>
      <c r="F49" s="34">
        <v>15000000</v>
      </c>
      <c r="G49" s="35">
        <v>18350000</v>
      </c>
      <c r="H49" s="35">
        <v>15000000</v>
      </c>
      <c r="I49" s="35">
        <v>14863368.29</v>
      </c>
      <c r="J49" s="35">
        <v>136631.7100000009</v>
      </c>
      <c r="K49" s="36">
        <v>11.75</v>
      </c>
      <c r="L49" s="36">
        <v>12</v>
      </c>
      <c r="M49" s="36">
        <v>11.98</v>
      </c>
    </row>
    <row r="50" spans="2:13" ht="12.75">
      <c r="B50" s="31">
        <v>62</v>
      </c>
      <c r="C50" s="32">
        <v>8</v>
      </c>
      <c r="D50" s="33" t="s">
        <v>77</v>
      </c>
      <c r="E50" s="33" t="s">
        <v>80</v>
      </c>
      <c r="F50" s="34">
        <v>30000000</v>
      </c>
      <c r="G50" s="35">
        <v>41050000</v>
      </c>
      <c r="H50" s="35">
        <v>30000000</v>
      </c>
      <c r="I50" s="35">
        <v>29933261.55</v>
      </c>
      <c r="J50" s="35">
        <v>66738.44999999925</v>
      </c>
      <c r="K50" s="36">
        <v>9.69</v>
      </c>
      <c r="L50" s="36">
        <v>11</v>
      </c>
      <c r="M50" s="36">
        <v>10.17</v>
      </c>
    </row>
    <row r="51" spans="2:13" ht="12.75">
      <c r="B51" s="31">
        <v>60</v>
      </c>
      <c r="C51" s="32">
        <v>7</v>
      </c>
      <c r="D51" s="33" t="s">
        <v>32</v>
      </c>
      <c r="E51" s="33" t="s">
        <v>80</v>
      </c>
      <c r="F51" s="34">
        <v>30000000</v>
      </c>
      <c r="G51" s="35">
        <v>6274000</v>
      </c>
      <c r="H51" s="35">
        <v>6274000</v>
      </c>
      <c r="I51" s="35">
        <v>6260933.58</v>
      </c>
      <c r="J51" s="35">
        <v>13066.419999999925</v>
      </c>
      <c r="K51" s="36">
        <v>10.49</v>
      </c>
      <c r="L51" s="36">
        <v>11</v>
      </c>
      <c r="M51" s="36">
        <v>10.88</v>
      </c>
    </row>
    <row r="52" spans="2:13" ht="12.75">
      <c r="B52" s="31">
        <v>61</v>
      </c>
      <c r="C52" s="32">
        <v>14</v>
      </c>
      <c r="D52" s="33" t="s">
        <v>32</v>
      </c>
      <c r="E52" s="33" t="s">
        <v>81</v>
      </c>
      <c r="F52" s="34">
        <v>15000000</v>
      </c>
      <c r="G52" s="35">
        <v>5000000</v>
      </c>
      <c r="H52" s="35">
        <v>5000000</v>
      </c>
      <c r="I52" s="35">
        <v>4979125.87</v>
      </c>
      <c r="J52" s="35">
        <v>20874.12999999989</v>
      </c>
      <c r="K52" s="36">
        <v>10.75</v>
      </c>
      <c r="L52" s="36">
        <v>11</v>
      </c>
      <c r="M52" s="36">
        <v>10.93</v>
      </c>
    </row>
    <row r="53" spans="2:13" ht="12.75">
      <c r="B53" s="31">
        <v>63</v>
      </c>
      <c r="C53" s="32">
        <v>28</v>
      </c>
      <c r="D53" s="33" t="s">
        <v>32</v>
      </c>
      <c r="E53" s="33" t="s">
        <v>82</v>
      </c>
      <c r="F53" s="34">
        <v>15000000</v>
      </c>
      <c r="G53" s="35">
        <v>18950000</v>
      </c>
      <c r="H53" s="35">
        <v>15000000</v>
      </c>
      <c r="I53" s="35">
        <v>14863229.29</v>
      </c>
      <c r="J53" s="35">
        <v>136770.7100000009</v>
      </c>
      <c r="K53" s="36">
        <v>11.95</v>
      </c>
      <c r="L53" s="36">
        <v>12</v>
      </c>
      <c r="M53" s="36">
        <v>12</v>
      </c>
    </row>
    <row r="54" spans="2:13" ht="12.75">
      <c r="B54" s="31">
        <v>64</v>
      </c>
      <c r="C54" s="32">
        <v>14</v>
      </c>
      <c r="D54" s="33" t="s">
        <v>83</v>
      </c>
      <c r="E54" s="33" t="s">
        <v>84</v>
      </c>
      <c r="F54" s="34">
        <v>15000000</v>
      </c>
      <c r="G54" s="35">
        <v>5000000</v>
      </c>
      <c r="H54" s="35">
        <v>5000000</v>
      </c>
      <c r="I54" s="35">
        <v>4979144.9</v>
      </c>
      <c r="J54" s="35">
        <v>20855.099999999627</v>
      </c>
      <c r="K54" s="36">
        <v>10.8</v>
      </c>
      <c r="L54" s="36">
        <v>11</v>
      </c>
      <c r="M54" s="36">
        <v>10.92</v>
      </c>
    </row>
    <row r="55" spans="2:13" ht="12.75">
      <c r="B55" s="31">
        <v>65</v>
      </c>
      <c r="C55" s="32">
        <v>28</v>
      </c>
      <c r="D55" s="33" t="s">
        <v>83</v>
      </c>
      <c r="E55" s="33" t="s">
        <v>85</v>
      </c>
      <c r="F55" s="34">
        <v>15000000</v>
      </c>
      <c r="G55" s="35">
        <v>5400000</v>
      </c>
      <c r="H55" s="35">
        <v>5400000</v>
      </c>
      <c r="I55" s="35">
        <v>5351048.36</v>
      </c>
      <c r="J55" s="35">
        <v>48951.639999999665</v>
      </c>
      <c r="K55" s="36">
        <v>10.99</v>
      </c>
      <c r="L55" s="36">
        <v>12</v>
      </c>
      <c r="M55" s="36">
        <v>11.93</v>
      </c>
    </row>
    <row r="56" spans="2:13" ht="12.75">
      <c r="B56" s="31">
        <v>66</v>
      </c>
      <c r="C56" s="32">
        <v>7</v>
      </c>
      <c r="D56" s="33" t="s">
        <v>83</v>
      </c>
      <c r="E56" s="33" t="s">
        <v>86</v>
      </c>
      <c r="F56" s="34">
        <v>30000000</v>
      </c>
      <c r="G56" s="35">
        <v>10900000</v>
      </c>
      <c r="H56" s="35">
        <v>10900000</v>
      </c>
      <c r="I56" s="35">
        <v>10878067</v>
      </c>
      <c r="J56" s="35">
        <v>21933</v>
      </c>
      <c r="K56" s="36">
        <v>10</v>
      </c>
      <c r="L56" s="36">
        <v>11</v>
      </c>
      <c r="M56" s="36">
        <v>10.51</v>
      </c>
    </row>
    <row r="57" spans="1:73" s="44" customFormat="1" ht="13.5" thickBot="1">
      <c r="A57" s="1"/>
      <c r="B57" s="38">
        <v>67</v>
      </c>
      <c r="C57" s="39">
        <v>5</v>
      </c>
      <c r="D57" s="40" t="s">
        <v>87</v>
      </c>
      <c r="E57" s="40" t="s">
        <v>80</v>
      </c>
      <c r="F57" s="41">
        <v>15000000</v>
      </c>
      <c r="G57" s="42">
        <v>15928000</v>
      </c>
      <c r="H57" s="42">
        <v>15928000</v>
      </c>
      <c r="I57" s="42">
        <v>15904164.69</v>
      </c>
      <c r="J57" s="42">
        <v>23835.31000000052</v>
      </c>
      <c r="K57" s="43">
        <v>10.33</v>
      </c>
      <c r="L57" s="43">
        <v>11</v>
      </c>
      <c r="M57" s="43">
        <v>10.94</v>
      </c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</row>
    <row r="58" spans="1:13" s="52" customFormat="1" ht="12.75">
      <c r="A58" s="1"/>
      <c r="B58" s="45">
        <v>1</v>
      </c>
      <c r="C58" s="46">
        <v>7</v>
      </c>
      <c r="D58" s="47" t="s">
        <v>86</v>
      </c>
      <c r="E58" s="47" t="s">
        <v>84</v>
      </c>
      <c r="F58" s="48">
        <v>5000000</v>
      </c>
      <c r="G58" s="49">
        <v>7900000</v>
      </c>
      <c r="H58" s="49">
        <v>5000000</v>
      </c>
      <c r="I58" s="50">
        <v>4990257.41</v>
      </c>
      <c r="J58" s="50">
        <v>9742.589999999851</v>
      </c>
      <c r="K58" s="51">
        <v>9.75</v>
      </c>
      <c r="L58" s="51">
        <v>10.75</v>
      </c>
      <c r="M58" s="51">
        <v>10.18</v>
      </c>
    </row>
    <row r="59" spans="2:13" ht="12.75">
      <c r="B59" s="25">
        <v>2</v>
      </c>
      <c r="C59" s="26">
        <v>28</v>
      </c>
      <c r="D59" s="28" t="s">
        <v>86</v>
      </c>
      <c r="E59" s="28" t="s">
        <v>88</v>
      </c>
      <c r="F59" s="29">
        <v>2000000</v>
      </c>
      <c r="G59" s="30">
        <v>9400000</v>
      </c>
      <c r="H59" s="30">
        <v>2000000</v>
      </c>
      <c r="I59" s="35">
        <v>1983415.39</v>
      </c>
      <c r="J59" s="35">
        <v>16584.610000000102</v>
      </c>
      <c r="K59" s="23">
        <v>10.9</v>
      </c>
      <c r="L59" s="23">
        <v>10.9</v>
      </c>
      <c r="M59" s="23">
        <v>10.9</v>
      </c>
    </row>
    <row r="60" spans="2:13" ht="12.75">
      <c r="B60" s="25">
        <v>3</v>
      </c>
      <c r="C60" s="26">
        <v>28</v>
      </c>
      <c r="D60" s="28" t="s">
        <v>61</v>
      </c>
      <c r="E60" s="28" t="s">
        <v>89</v>
      </c>
      <c r="F60" s="29">
        <v>2000000</v>
      </c>
      <c r="G60" s="30">
        <v>5800000</v>
      </c>
      <c r="H60" s="30">
        <v>2000000</v>
      </c>
      <c r="I60" s="35">
        <v>1983815.34</v>
      </c>
      <c r="J60" s="35">
        <v>16184.659999999916</v>
      </c>
      <c r="K60" s="23">
        <v>10.5</v>
      </c>
      <c r="L60" s="23">
        <v>10.85</v>
      </c>
      <c r="M60" s="23">
        <v>10.63</v>
      </c>
    </row>
    <row r="61" spans="2:13" ht="12.75">
      <c r="B61" s="25">
        <v>4</v>
      </c>
      <c r="C61" s="26">
        <v>7</v>
      </c>
      <c r="D61" s="28" t="s">
        <v>75</v>
      </c>
      <c r="E61" s="28" t="s">
        <v>90</v>
      </c>
      <c r="F61" s="29">
        <v>5000000</v>
      </c>
      <c r="G61" s="30">
        <v>18400000</v>
      </c>
      <c r="H61" s="30">
        <v>5000000</v>
      </c>
      <c r="I61" s="35">
        <v>4991671.44</v>
      </c>
      <c r="J61" s="35">
        <v>8328.56</v>
      </c>
      <c r="K61" s="23">
        <v>8.5</v>
      </c>
      <c r="L61" s="23">
        <v>8.9</v>
      </c>
      <c r="M61" s="23">
        <v>8.7</v>
      </c>
    </row>
    <row r="62" spans="2:13" ht="12.75">
      <c r="B62" s="25">
        <v>5</v>
      </c>
      <c r="C62" s="26">
        <v>91</v>
      </c>
      <c r="D62" s="28" t="s">
        <v>78</v>
      </c>
      <c r="E62" s="28" t="s">
        <v>91</v>
      </c>
      <c r="F62" s="29">
        <v>4000000</v>
      </c>
      <c r="G62" s="30">
        <v>10650000</v>
      </c>
      <c r="H62" s="30">
        <v>4000000</v>
      </c>
      <c r="I62" s="35">
        <v>3898530.26</v>
      </c>
      <c r="J62" s="35">
        <v>101469.74</v>
      </c>
      <c r="K62" s="23">
        <v>9.99</v>
      </c>
      <c r="L62" s="23">
        <v>10.99</v>
      </c>
      <c r="M62" s="23">
        <v>10.44</v>
      </c>
    </row>
    <row r="63" spans="2:13" ht="12.75">
      <c r="B63" s="25">
        <v>6</v>
      </c>
      <c r="C63" s="26">
        <v>7</v>
      </c>
      <c r="D63" s="28" t="s">
        <v>81</v>
      </c>
      <c r="E63" s="28" t="s">
        <v>92</v>
      </c>
      <c r="F63" s="29">
        <v>5000000</v>
      </c>
      <c r="G63" s="30">
        <v>19700000</v>
      </c>
      <c r="H63" s="30">
        <v>5000000</v>
      </c>
      <c r="I63" s="35">
        <v>4993296.67</v>
      </c>
      <c r="J63" s="35">
        <v>6703.3300000000745</v>
      </c>
      <c r="K63" s="23">
        <v>7</v>
      </c>
      <c r="L63" s="23">
        <v>7</v>
      </c>
      <c r="M63" s="23">
        <v>7</v>
      </c>
    </row>
    <row r="64" spans="2:13" ht="12.75">
      <c r="B64" s="25">
        <v>7</v>
      </c>
      <c r="C64" s="26">
        <v>28</v>
      </c>
      <c r="D64" s="28" t="s">
        <v>84</v>
      </c>
      <c r="E64" s="28" t="s">
        <v>93</v>
      </c>
      <c r="F64" s="29">
        <v>2000000</v>
      </c>
      <c r="G64" s="30">
        <v>4200000</v>
      </c>
      <c r="H64" s="30">
        <v>2000000</v>
      </c>
      <c r="I64" s="35">
        <v>1988217.83</v>
      </c>
      <c r="J64" s="35">
        <v>11782.169999999925</v>
      </c>
      <c r="K64" s="23">
        <v>7.5</v>
      </c>
      <c r="L64" s="23">
        <v>7.95</v>
      </c>
      <c r="M64" s="23">
        <v>7.72</v>
      </c>
    </row>
    <row r="65" spans="2:13" ht="12.75">
      <c r="B65" s="25">
        <v>8</v>
      </c>
      <c r="C65" s="26">
        <v>28</v>
      </c>
      <c r="D65" s="28" t="s">
        <v>68</v>
      </c>
      <c r="E65" s="28" t="s">
        <v>94</v>
      </c>
      <c r="F65" s="29">
        <v>2000000</v>
      </c>
      <c r="G65" s="30">
        <v>8150000</v>
      </c>
      <c r="H65" s="30">
        <v>2000000</v>
      </c>
      <c r="I65" s="35">
        <v>1989332.82</v>
      </c>
      <c r="J65" s="35">
        <v>10667.179999999935</v>
      </c>
      <c r="K65" s="23">
        <v>6.99</v>
      </c>
      <c r="L65" s="23">
        <v>6.99</v>
      </c>
      <c r="M65" s="23">
        <v>6.99</v>
      </c>
    </row>
    <row r="66" spans="2:13" ht="12.75">
      <c r="B66" s="25">
        <v>9</v>
      </c>
      <c r="C66" s="26">
        <v>7</v>
      </c>
      <c r="D66" s="28" t="s">
        <v>90</v>
      </c>
      <c r="E66" s="28" t="s">
        <v>95</v>
      </c>
      <c r="F66" s="29">
        <v>5000000</v>
      </c>
      <c r="G66" s="30">
        <v>18150000</v>
      </c>
      <c r="H66" s="30">
        <v>5000000</v>
      </c>
      <c r="I66" s="35">
        <v>4994484.72</v>
      </c>
      <c r="J66" s="35">
        <v>5515.280000000261</v>
      </c>
      <c r="K66" s="23">
        <v>5.49</v>
      </c>
      <c r="L66" s="23">
        <v>5.95</v>
      </c>
      <c r="M66" s="23">
        <v>5.76</v>
      </c>
    </row>
    <row r="67" spans="2:13" ht="12.75">
      <c r="B67" s="25">
        <v>10</v>
      </c>
      <c r="C67" s="26">
        <v>91</v>
      </c>
      <c r="D67" s="28" t="s">
        <v>96</v>
      </c>
      <c r="E67" s="28" t="s">
        <v>97</v>
      </c>
      <c r="F67" s="29">
        <v>4000000</v>
      </c>
      <c r="G67" s="30">
        <v>12200000</v>
      </c>
      <c r="H67" s="30">
        <v>4000000</v>
      </c>
      <c r="I67" s="35">
        <v>3903628.33</v>
      </c>
      <c r="J67" s="35">
        <v>96371.66999999993</v>
      </c>
      <c r="K67" s="23">
        <v>8.5</v>
      </c>
      <c r="L67" s="23">
        <v>10.2</v>
      </c>
      <c r="M67" s="23">
        <v>9.9</v>
      </c>
    </row>
    <row r="68" spans="2:13" ht="12.75">
      <c r="B68" s="25">
        <v>11</v>
      </c>
      <c r="C68" s="26">
        <v>7</v>
      </c>
      <c r="D68" s="28" t="s">
        <v>92</v>
      </c>
      <c r="E68" s="28" t="s">
        <v>82</v>
      </c>
      <c r="F68" s="29">
        <v>5000000</v>
      </c>
      <c r="G68" s="30">
        <v>19300000</v>
      </c>
      <c r="H68" s="30">
        <v>5000000</v>
      </c>
      <c r="I68" s="35">
        <v>4995347.41</v>
      </c>
      <c r="J68" s="35">
        <v>4652.589999999851</v>
      </c>
      <c r="K68" s="23">
        <v>4.49</v>
      </c>
      <c r="L68" s="23">
        <v>4.95</v>
      </c>
      <c r="M68" s="23">
        <v>4.86</v>
      </c>
    </row>
    <row r="69" spans="2:13" ht="13.5">
      <c r="B69" s="53">
        <v>12</v>
      </c>
      <c r="C69" s="26">
        <v>28</v>
      </c>
      <c r="D69" s="28" t="s">
        <v>74</v>
      </c>
      <c r="E69" s="28" t="s">
        <v>98</v>
      </c>
      <c r="F69" s="29">
        <v>2000000</v>
      </c>
      <c r="G69" s="30">
        <v>6000000</v>
      </c>
      <c r="H69" s="30">
        <v>2000000</v>
      </c>
      <c r="I69" s="35">
        <v>1991673.17</v>
      </c>
      <c r="J69" s="35">
        <v>8326.830000000075</v>
      </c>
      <c r="K69" s="23">
        <v>5.45</v>
      </c>
      <c r="L69" s="23">
        <v>5.45</v>
      </c>
      <c r="M69" s="23">
        <v>5.45</v>
      </c>
    </row>
    <row r="70" spans="2:13" ht="12.75">
      <c r="B70" s="25">
        <v>13</v>
      </c>
      <c r="C70" s="26">
        <v>7</v>
      </c>
      <c r="D70" s="28" t="s">
        <v>95</v>
      </c>
      <c r="E70" s="28" t="s">
        <v>53</v>
      </c>
      <c r="F70" s="29">
        <v>5000000</v>
      </c>
      <c r="G70" s="30">
        <v>17000000</v>
      </c>
      <c r="H70" s="30">
        <v>5000000</v>
      </c>
      <c r="I70" s="35">
        <v>4996669.07</v>
      </c>
      <c r="J70" s="35">
        <v>3330.929999999702</v>
      </c>
      <c r="K70" s="23">
        <v>3.37</v>
      </c>
      <c r="L70" s="23">
        <v>3.68</v>
      </c>
      <c r="M70" s="23">
        <v>3.48</v>
      </c>
    </row>
    <row r="71" spans="2:13" ht="12.75">
      <c r="B71" s="25">
        <v>14</v>
      </c>
      <c r="C71" s="26">
        <v>91</v>
      </c>
      <c r="D71" s="28" t="s">
        <v>79</v>
      </c>
      <c r="E71" s="28" t="s">
        <v>99</v>
      </c>
      <c r="F71" s="29">
        <v>4000000</v>
      </c>
      <c r="G71" s="30">
        <v>11550000</v>
      </c>
      <c r="H71" s="30">
        <v>4000000</v>
      </c>
      <c r="I71" s="35">
        <v>3934764.84</v>
      </c>
      <c r="J71" s="35">
        <v>65235.16000000015</v>
      </c>
      <c r="K71" s="23">
        <v>6.45</v>
      </c>
      <c r="L71" s="23">
        <v>6.95</v>
      </c>
      <c r="M71" s="23">
        <v>6.65</v>
      </c>
    </row>
    <row r="72" spans="2:13" ht="12.75">
      <c r="B72" s="54">
        <v>15</v>
      </c>
      <c r="C72" s="54">
        <v>7</v>
      </c>
      <c r="D72" s="55" t="s">
        <v>82</v>
      </c>
      <c r="E72" s="55" t="s">
        <v>100</v>
      </c>
      <c r="F72" s="29">
        <v>5000000</v>
      </c>
      <c r="G72" s="30">
        <v>18300000</v>
      </c>
      <c r="H72" s="30">
        <v>5000000</v>
      </c>
      <c r="I72" s="35">
        <v>4997134.52</v>
      </c>
      <c r="J72" s="35">
        <v>2865.48</v>
      </c>
      <c r="K72" s="56">
        <v>2.99</v>
      </c>
      <c r="L72" s="56">
        <v>2.99</v>
      </c>
      <c r="M72" s="56">
        <v>2.99</v>
      </c>
    </row>
    <row r="73" spans="2:13" ht="12.75">
      <c r="B73" s="25">
        <v>16</v>
      </c>
      <c r="C73" s="26">
        <v>28</v>
      </c>
      <c r="D73" s="28" t="s">
        <v>85</v>
      </c>
      <c r="E73" s="28" t="s">
        <v>101</v>
      </c>
      <c r="F73" s="29">
        <v>2000000</v>
      </c>
      <c r="G73" s="30">
        <v>7200000</v>
      </c>
      <c r="H73" s="30">
        <v>2000000</v>
      </c>
      <c r="I73" s="35">
        <v>1992776.93</v>
      </c>
      <c r="J73" s="35">
        <v>7223.070000000065</v>
      </c>
      <c r="K73" s="23">
        <v>4.5</v>
      </c>
      <c r="L73" s="23">
        <v>4.95</v>
      </c>
      <c r="M73" s="23">
        <v>4.72</v>
      </c>
    </row>
    <row r="74" spans="2:13" ht="12.75">
      <c r="B74" s="25">
        <v>17</v>
      </c>
      <c r="C74" s="26">
        <v>28</v>
      </c>
      <c r="D74" s="28" t="s">
        <v>102</v>
      </c>
      <c r="E74" s="28" t="s">
        <v>103</v>
      </c>
      <c r="F74" s="29">
        <v>2000000</v>
      </c>
      <c r="G74" s="30">
        <v>7000000</v>
      </c>
      <c r="H74" s="30">
        <v>2000000</v>
      </c>
      <c r="I74" s="35">
        <v>1993172.98</v>
      </c>
      <c r="J74" s="35">
        <v>6827.020000000019</v>
      </c>
      <c r="K74" s="23">
        <v>4.45</v>
      </c>
      <c r="L74" s="23">
        <v>4.48</v>
      </c>
      <c r="M74" s="23">
        <v>4.46</v>
      </c>
    </row>
    <row r="75" spans="2:13" ht="12.75">
      <c r="B75" s="25">
        <v>18</v>
      </c>
      <c r="C75" s="26">
        <v>7</v>
      </c>
      <c r="D75" s="28" t="s">
        <v>53</v>
      </c>
      <c r="E75" s="28" t="s">
        <v>63</v>
      </c>
      <c r="F75" s="29">
        <v>5000000</v>
      </c>
      <c r="G75" s="30">
        <v>18590000</v>
      </c>
      <c r="H75" s="30">
        <v>5000000</v>
      </c>
      <c r="I75" s="35">
        <v>4997519.58</v>
      </c>
      <c r="J75" s="35">
        <v>2480.4199999999255</v>
      </c>
      <c r="K75" s="23">
        <v>2.49</v>
      </c>
      <c r="L75" s="23">
        <v>2.75</v>
      </c>
      <c r="M75" s="23">
        <v>2.59</v>
      </c>
    </row>
    <row r="76" spans="2:13" ht="12.75">
      <c r="B76" s="25">
        <v>19</v>
      </c>
      <c r="C76" s="26">
        <v>91</v>
      </c>
      <c r="D76" s="28" t="s">
        <v>104</v>
      </c>
      <c r="E76" s="28" t="s">
        <v>105</v>
      </c>
      <c r="F76" s="29">
        <v>2000000</v>
      </c>
      <c r="G76" s="30">
        <v>6000000</v>
      </c>
      <c r="H76" s="30">
        <v>2000000</v>
      </c>
      <c r="I76" s="35">
        <v>1969555.53</v>
      </c>
      <c r="J76" s="35">
        <v>30444.47</v>
      </c>
      <c r="K76" s="23">
        <v>6.2</v>
      </c>
      <c r="L76" s="23">
        <v>6.2</v>
      </c>
      <c r="M76" s="23">
        <v>6.2</v>
      </c>
    </row>
    <row r="77" spans="2:13" ht="12.75">
      <c r="B77" s="25">
        <v>20</v>
      </c>
      <c r="C77" s="26">
        <v>7</v>
      </c>
      <c r="D77" s="28" t="s">
        <v>100</v>
      </c>
      <c r="E77" s="28" t="s">
        <v>106</v>
      </c>
      <c r="F77" s="29">
        <v>5000000</v>
      </c>
      <c r="G77" s="30">
        <v>16000000</v>
      </c>
      <c r="H77" s="30">
        <v>5000000</v>
      </c>
      <c r="I77" s="35">
        <v>4997751.43</v>
      </c>
      <c r="J77" s="35">
        <v>2248.570000000298</v>
      </c>
      <c r="K77" s="23">
        <v>2.25</v>
      </c>
      <c r="L77" s="23">
        <v>2.39</v>
      </c>
      <c r="M77" s="23">
        <v>2.35</v>
      </c>
    </row>
    <row r="78" spans="2:13" ht="12.75">
      <c r="B78" s="25">
        <v>21</v>
      </c>
      <c r="C78" s="26">
        <v>28</v>
      </c>
      <c r="D78" s="28" t="s">
        <v>88</v>
      </c>
      <c r="E78" s="28" t="s">
        <v>107</v>
      </c>
      <c r="F78" s="29">
        <v>6000000</v>
      </c>
      <c r="G78" s="30">
        <v>19820000</v>
      </c>
      <c r="H78" s="30">
        <v>6000000</v>
      </c>
      <c r="I78" s="35">
        <v>5981035.54</v>
      </c>
      <c r="J78" s="35">
        <v>18964.46</v>
      </c>
      <c r="K78" s="23">
        <v>3.95</v>
      </c>
      <c r="L78" s="23">
        <v>4.3</v>
      </c>
      <c r="M78" s="23">
        <v>4.13</v>
      </c>
    </row>
    <row r="79" spans="2:13" ht="12.75">
      <c r="B79" s="25">
        <v>22</v>
      </c>
      <c r="C79" s="26">
        <v>28</v>
      </c>
      <c r="D79" s="28" t="s">
        <v>89</v>
      </c>
      <c r="E79" s="28" t="s">
        <v>108</v>
      </c>
      <c r="F79" s="29">
        <v>6000000</v>
      </c>
      <c r="G79" s="30">
        <v>25300000</v>
      </c>
      <c r="H79" s="30">
        <v>6000000</v>
      </c>
      <c r="I79" s="35">
        <v>5980928.79</v>
      </c>
      <c r="J79" s="35">
        <v>19071.21</v>
      </c>
      <c r="K79" s="23">
        <v>3.94</v>
      </c>
      <c r="L79" s="23">
        <v>4.25</v>
      </c>
      <c r="M79" s="23">
        <v>4.16</v>
      </c>
    </row>
    <row r="80" spans="2:13" ht="12.75">
      <c r="B80" s="25">
        <v>23</v>
      </c>
      <c r="C80" s="26">
        <v>91</v>
      </c>
      <c r="D80" s="28" t="s">
        <v>63</v>
      </c>
      <c r="E80" s="28" t="s">
        <v>109</v>
      </c>
      <c r="F80" s="29">
        <v>4000000</v>
      </c>
      <c r="G80" s="30">
        <v>8400000</v>
      </c>
      <c r="H80" s="30">
        <v>4000000</v>
      </c>
      <c r="I80" s="35">
        <v>3934282.82</v>
      </c>
      <c r="J80" s="35">
        <v>65717.18000000017</v>
      </c>
      <c r="K80" s="23">
        <v>6.45</v>
      </c>
      <c r="L80" s="23">
        <v>6.95</v>
      </c>
      <c r="M80" s="23">
        <v>6.7</v>
      </c>
    </row>
    <row r="81" spans="2:13" ht="12.75">
      <c r="B81" s="25">
        <v>24</v>
      </c>
      <c r="C81" s="26">
        <v>7</v>
      </c>
      <c r="D81" s="28" t="s">
        <v>63</v>
      </c>
      <c r="E81" s="28" t="s">
        <v>69</v>
      </c>
      <c r="F81" s="29">
        <v>5000000</v>
      </c>
      <c r="G81" s="30">
        <v>18400000</v>
      </c>
      <c r="H81" s="30">
        <v>5000000</v>
      </c>
      <c r="I81" s="35">
        <v>4997643.37</v>
      </c>
      <c r="J81" s="35">
        <v>2356.6299999998882</v>
      </c>
      <c r="K81" s="23">
        <v>2.35</v>
      </c>
      <c r="L81" s="23">
        <v>2.89</v>
      </c>
      <c r="M81" s="23">
        <v>2.46</v>
      </c>
    </row>
    <row r="82" spans="2:13" ht="12.75">
      <c r="B82" s="25">
        <v>25</v>
      </c>
      <c r="C82" s="26">
        <v>28</v>
      </c>
      <c r="D82" s="28" t="s">
        <v>110</v>
      </c>
      <c r="E82" s="28" t="s">
        <v>111</v>
      </c>
      <c r="F82" s="29">
        <v>6000000</v>
      </c>
      <c r="G82" s="30">
        <v>18800000</v>
      </c>
      <c r="H82" s="30">
        <v>6000000</v>
      </c>
      <c r="I82" s="35">
        <v>5980755.75</v>
      </c>
      <c r="J82" s="35">
        <v>19244.25</v>
      </c>
      <c r="K82" s="23">
        <v>4.11</v>
      </c>
      <c r="L82" s="23">
        <v>4.28</v>
      </c>
      <c r="M82" s="23">
        <v>4.19</v>
      </c>
    </row>
    <row r="83" spans="2:13" ht="12.75">
      <c r="B83" s="25">
        <v>26</v>
      </c>
      <c r="C83" s="26">
        <v>91</v>
      </c>
      <c r="D83" s="28" t="s">
        <v>112</v>
      </c>
      <c r="E83" s="28" t="s">
        <v>113</v>
      </c>
      <c r="F83" s="29">
        <v>4000000</v>
      </c>
      <c r="G83" s="30">
        <v>8000000</v>
      </c>
      <c r="H83" s="30">
        <v>4000000</v>
      </c>
      <c r="I83" s="35">
        <v>3928264.03</v>
      </c>
      <c r="J83" s="35">
        <v>71735.9700000002</v>
      </c>
      <c r="K83" s="23">
        <v>6.85</v>
      </c>
      <c r="L83" s="23">
        <v>7.85</v>
      </c>
      <c r="M83" s="23">
        <v>7.33</v>
      </c>
    </row>
    <row r="84" spans="2:13" ht="12.75">
      <c r="B84" s="25">
        <v>27</v>
      </c>
      <c r="C84" s="26">
        <v>7</v>
      </c>
      <c r="D84" s="28" t="s">
        <v>112</v>
      </c>
      <c r="E84" s="28" t="s">
        <v>114</v>
      </c>
      <c r="F84" s="29">
        <v>5000000</v>
      </c>
      <c r="G84" s="30">
        <v>17800000</v>
      </c>
      <c r="H84" s="30">
        <v>5000000</v>
      </c>
      <c r="I84" s="35">
        <v>4997600.84</v>
      </c>
      <c r="J84" s="35">
        <v>2399.160000000149</v>
      </c>
      <c r="K84" s="23">
        <v>2.34</v>
      </c>
      <c r="L84" s="23">
        <v>2.84</v>
      </c>
      <c r="M84" s="23">
        <v>2.5</v>
      </c>
    </row>
    <row r="85" spans="2:13" ht="12.75">
      <c r="B85" s="25">
        <v>28</v>
      </c>
      <c r="C85" s="26">
        <v>28</v>
      </c>
      <c r="D85" s="28" t="s">
        <v>93</v>
      </c>
      <c r="E85" s="28" t="s">
        <v>115</v>
      </c>
      <c r="F85" s="29">
        <v>6000000</v>
      </c>
      <c r="G85" s="30">
        <v>20850000</v>
      </c>
      <c r="H85" s="30">
        <v>6000000</v>
      </c>
      <c r="I85" s="35">
        <v>5980623.89</v>
      </c>
      <c r="J85" s="35">
        <v>19376.110000000335</v>
      </c>
      <c r="K85" s="23">
        <v>4.15</v>
      </c>
      <c r="L85" s="23">
        <v>4.38</v>
      </c>
      <c r="M85" s="23">
        <v>4.22</v>
      </c>
    </row>
    <row r="86" spans="2:13" ht="12.75">
      <c r="B86" s="25">
        <v>29</v>
      </c>
      <c r="C86" s="26">
        <v>28</v>
      </c>
      <c r="D86" s="28" t="s">
        <v>94</v>
      </c>
      <c r="E86" s="28" t="s">
        <v>116</v>
      </c>
      <c r="F86" s="29">
        <v>6000000</v>
      </c>
      <c r="G86" s="30">
        <v>17550000</v>
      </c>
      <c r="H86" s="30">
        <v>6000000</v>
      </c>
      <c r="I86" s="35">
        <v>5979043.52</v>
      </c>
      <c r="J86" s="35">
        <v>20956.480000000447</v>
      </c>
      <c r="K86" s="23">
        <v>4.25</v>
      </c>
      <c r="L86" s="23">
        <v>6.5</v>
      </c>
      <c r="M86" s="23">
        <v>4.57</v>
      </c>
    </row>
    <row r="87" spans="2:13" ht="12.75">
      <c r="B87" s="25">
        <v>30</v>
      </c>
      <c r="C87" s="26">
        <v>91</v>
      </c>
      <c r="D87" s="28" t="s">
        <v>69</v>
      </c>
      <c r="E87" s="28" t="s">
        <v>117</v>
      </c>
      <c r="F87" s="29">
        <v>4000000</v>
      </c>
      <c r="G87" s="30">
        <v>9130000</v>
      </c>
      <c r="H87" s="30">
        <v>1130000</v>
      </c>
      <c r="I87" s="35">
        <v>1107442</v>
      </c>
      <c r="J87" s="35">
        <v>22558</v>
      </c>
      <c r="K87" s="23">
        <v>7.33</v>
      </c>
      <c r="L87" s="23">
        <v>8.95</v>
      </c>
      <c r="M87" s="23">
        <v>8.17</v>
      </c>
    </row>
    <row r="88" spans="2:13" ht="12.75">
      <c r="B88" s="25">
        <v>31</v>
      </c>
      <c r="C88" s="26">
        <v>7</v>
      </c>
      <c r="D88" s="28" t="s">
        <v>69</v>
      </c>
      <c r="E88" s="28" t="s">
        <v>118</v>
      </c>
      <c r="F88" s="29">
        <v>5000000</v>
      </c>
      <c r="G88" s="30">
        <v>10400000</v>
      </c>
      <c r="H88" s="30">
        <v>5000000</v>
      </c>
      <c r="I88" s="35">
        <v>4997399.29</v>
      </c>
      <c r="J88" s="35">
        <v>2600.7099999999627</v>
      </c>
      <c r="K88" s="23">
        <v>2.38</v>
      </c>
      <c r="L88" s="23">
        <v>3.38</v>
      </c>
      <c r="M88" s="23">
        <v>2.71</v>
      </c>
    </row>
    <row r="89" spans="2:13" ht="12.75">
      <c r="B89" s="25">
        <v>32</v>
      </c>
      <c r="C89" s="26">
        <v>28</v>
      </c>
      <c r="D89" s="28" t="s">
        <v>119</v>
      </c>
      <c r="E89" s="28" t="s">
        <v>65</v>
      </c>
      <c r="F89" s="29">
        <v>6000000</v>
      </c>
      <c r="G89" s="30">
        <v>12200000</v>
      </c>
      <c r="H89" s="30">
        <v>4000000</v>
      </c>
      <c r="I89" s="35">
        <v>3981066.13</v>
      </c>
      <c r="J89" s="35">
        <v>18933.87000000011</v>
      </c>
      <c r="K89" s="23">
        <v>5.45</v>
      </c>
      <c r="L89" s="23">
        <v>6.95</v>
      </c>
      <c r="M89" s="23">
        <v>6.2</v>
      </c>
    </row>
    <row r="90" spans="2:13" ht="12.75">
      <c r="B90" s="25">
        <v>33</v>
      </c>
      <c r="C90" s="26">
        <v>91</v>
      </c>
      <c r="D90" s="28" t="s">
        <v>114</v>
      </c>
      <c r="E90" s="28" t="s">
        <v>120</v>
      </c>
      <c r="F90" s="29">
        <v>4000000</v>
      </c>
      <c r="G90" s="30">
        <v>9300000</v>
      </c>
      <c r="H90" s="30">
        <v>2900000</v>
      </c>
      <c r="I90" s="35">
        <v>2837968.79</v>
      </c>
      <c r="J90" s="35">
        <v>62031.21</v>
      </c>
      <c r="K90" s="23">
        <v>8.25</v>
      </c>
      <c r="L90" s="23">
        <v>8.94</v>
      </c>
      <c r="M90" s="23">
        <v>8.77</v>
      </c>
    </row>
    <row r="91" spans="2:13" ht="12.75">
      <c r="B91" s="25">
        <v>34</v>
      </c>
      <c r="C91" s="26">
        <v>7</v>
      </c>
      <c r="D91" s="28" t="s">
        <v>114</v>
      </c>
      <c r="E91" s="28" t="s">
        <v>121</v>
      </c>
      <c r="F91" s="29">
        <v>5000000</v>
      </c>
      <c r="G91" s="30">
        <v>11500000</v>
      </c>
      <c r="H91" s="30">
        <v>5000000</v>
      </c>
      <c r="I91" s="35">
        <v>4997027.07</v>
      </c>
      <c r="J91" s="35">
        <v>2972.929999999702</v>
      </c>
      <c r="K91" s="23">
        <v>2.74</v>
      </c>
      <c r="L91" s="23">
        <v>3.5</v>
      </c>
      <c r="M91" s="23">
        <v>3.1</v>
      </c>
    </row>
    <row r="92" spans="2:13" ht="12.75">
      <c r="B92" s="25">
        <v>35</v>
      </c>
      <c r="C92" s="26">
        <v>28</v>
      </c>
      <c r="D92" s="28" t="s">
        <v>122</v>
      </c>
      <c r="E92" s="28" t="s">
        <v>123</v>
      </c>
      <c r="F92" s="29">
        <v>6000000</v>
      </c>
      <c r="G92" s="30">
        <v>14500000</v>
      </c>
      <c r="H92" s="30">
        <v>5000000</v>
      </c>
      <c r="I92" s="35">
        <v>4975417.09</v>
      </c>
      <c r="J92" s="35">
        <v>24582.91000000015</v>
      </c>
      <c r="K92" s="23">
        <v>5.5</v>
      </c>
      <c r="L92" s="23">
        <v>6.99</v>
      </c>
      <c r="M92" s="23">
        <v>6.44</v>
      </c>
    </row>
    <row r="93" spans="2:13" ht="12.75">
      <c r="B93" s="25">
        <v>36</v>
      </c>
      <c r="C93" s="26">
        <v>28</v>
      </c>
      <c r="D93" s="28" t="s">
        <v>98</v>
      </c>
      <c r="E93" s="28" t="s">
        <v>124</v>
      </c>
      <c r="F93" s="29">
        <v>6000000</v>
      </c>
      <c r="G93" s="30">
        <v>11500000</v>
      </c>
      <c r="H93" s="30">
        <v>1500000</v>
      </c>
      <c r="I93" s="35">
        <v>1492067.92</v>
      </c>
      <c r="J93" s="35">
        <v>7932.0800000000745</v>
      </c>
      <c r="K93" s="23">
        <v>6.85</v>
      </c>
      <c r="L93" s="23">
        <v>6.99</v>
      </c>
      <c r="M93" s="23">
        <v>6.93</v>
      </c>
    </row>
    <row r="94" spans="2:13" ht="12.75">
      <c r="B94" s="25">
        <v>37</v>
      </c>
      <c r="C94" s="26">
        <v>91</v>
      </c>
      <c r="D94" s="28" t="s">
        <v>118</v>
      </c>
      <c r="E94" s="28" t="s">
        <v>125</v>
      </c>
      <c r="F94" s="29">
        <v>4000000</v>
      </c>
      <c r="G94" s="30">
        <v>6750000</v>
      </c>
      <c r="H94" s="30">
        <v>750000</v>
      </c>
      <c r="I94" s="30">
        <v>733552.48</v>
      </c>
      <c r="J94" s="35">
        <v>16447.52</v>
      </c>
      <c r="K94" s="23">
        <v>8.98</v>
      </c>
      <c r="L94" s="23">
        <v>9</v>
      </c>
      <c r="M94" s="23">
        <v>8.99</v>
      </c>
    </row>
    <row r="95" spans="2:13" ht="12.75">
      <c r="B95" s="25">
        <v>38</v>
      </c>
      <c r="C95" s="26">
        <v>7</v>
      </c>
      <c r="D95" s="28" t="s">
        <v>118</v>
      </c>
      <c r="E95" s="28" t="s">
        <v>126</v>
      </c>
      <c r="F95" s="29">
        <v>5000000</v>
      </c>
      <c r="G95" s="30">
        <v>8300000</v>
      </c>
      <c r="H95" s="30">
        <v>5000000</v>
      </c>
      <c r="I95" s="30">
        <v>4996570.24</v>
      </c>
      <c r="J95" s="35">
        <v>3429.7599999997765</v>
      </c>
      <c r="K95" s="23">
        <v>3.33</v>
      </c>
      <c r="L95" s="23">
        <v>3.88</v>
      </c>
      <c r="M95" s="23">
        <v>3.58</v>
      </c>
    </row>
    <row r="96" spans="2:13" ht="12.75">
      <c r="B96" s="25">
        <v>39</v>
      </c>
      <c r="C96" s="26">
        <v>28</v>
      </c>
      <c r="D96" s="28" t="s">
        <v>127</v>
      </c>
      <c r="E96" s="28" t="s">
        <v>71</v>
      </c>
      <c r="F96" s="29">
        <v>6000000</v>
      </c>
      <c r="G96" s="30">
        <v>8500000</v>
      </c>
      <c r="H96" s="30">
        <v>6000000</v>
      </c>
      <c r="I96" s="30">
        <v>5968727.14</v>
      </c>
      <c r="J96" s="30">
        <v>31272.860000000335</v>
      </c>
      <c r="K96" s="23">
        <v>6.83</v>
      </c>
      <c r="L96" s="23">
        <v>6.83</v>
      </c>
      <c r="M96" s="23">
        <v>6.83</v>
      </c>
    </row>
    <row r="97" spans="2:13" ht="12.75">
      <c r="B97" s="25">
        <v>40</v>
      </c>
      <c r="C97" s="26">
        <v>91</v>
      </c>
      <c r="D97" s="28" t="s">
        <v>121</v>
      </c>
      <c r="E97" s="28" t="s">
        <v>128</v>
      </c>
      <c r="F97" s="29">
        <v>4000000</v>
      </c>
      <c r="G97" s="30">
        <v>7250000</v>
      </c>
      <c r="H97" s="30">
        <v>2250000</v>
      </c>
      <c r="I97" s="30">
        <v>2200675.33</v>
      </c>
      <c r="J97" s="30">
        <v>49324.669999999925</v>
      </c>
      <c r="K97" s="23">
        <v>8.99</v>
      </c>
      <c r="L97" s="23">
        <v>8.99</v>
      </c>
      <c r="M97" s="23">
        <v>8.99</v>
      </c>
    </row>
    <row r="98" spans="2:13" ht="12.75">
      <c r="B98" s="25">
        <v>41</v>
      </c>
      <c r="C98" s="26">
        <v>7</v>
      </c>
      <c r="D98" s="28" t="s">
        <v>121</v>
      </c>
      <c r="E98" s="28" t="s">
        <v>129</v>
      </c>
      <c r="F98" s="29">
        <v>5000000</v>
      </c>
      <c r="G98" s="30">
        <v>6950000</v>
      </c>
      <c r="H98" s="30">
        <v>1950000</v>
      </c>
      <c r="I98" s="30">
        <v>1948596.89</v>
      </c>
      <c r="J98" s="30">
        <v>1403.1100000001024</v>
      </c>
      <c r="K98" s="23">
        <v>3.65</v>
      </c>
      <c r="L98" s="23">
        <v>3.95</v>
      </c>
      <c r="M98" s="23">
        <v>3.75</v>
      </c>
    </row>
    <row r="99" spans="2:13" ht="12.75">
      <c r="B99" s="25">
        <v>42</v>
      </c>
      <c r="C99" s="26">
        <v>28</v>
      </c>
      <c r="D99" s="28" t="s">
        <v>101</v>
      </c>
      <c r="E99" s="28" t="s">
        <v>130</v>
      </c>
      <c r="F99" s="29">
        <v>6000000</v>
      </c>
      <c r="G99" s="30">
        <v>8500000</v>
      </c>
      <c r="H99" s="30">
        <v>6000000</v>
      </c>
      <c r="I99" s="30">
        <v>5968104.71</v>
      </c>
      <c r="J99" s="30">
        <v>31895.29</v>
      </c>
      <c r="K99" s="23">
        <v>6.85</v>
      </c>
      <c r="L99" s="23">
        <v>6.98</v>
      </c>
      <c r="M99" s="23">
        <v>6.97</v>
      </c>
    </row>
    <row r="100" spans="2:13" ht="12.75">
      <c r="B100" s="25">
        <v>43</v>
      </c>
      <c r="C100" s="26">
        <v>28</v>
      </c>
      <c r="D100" s="28" t="s">
        <v>103</v>
      </c>
      <c r="E100" s="28" t="s">
        <v>131</v>
      </c>
      <c r="F100" s="29">
        <v>6000000</v>
      </c>
      <c r="G100" s="30">
        <v>10000000</v>
      </c>
      <c r="H100" s="30">
        <v>6000000</v>
      </c>
      <c r="I100" s="30">
        <v>5968081.94</v>
      </c>
      <c r="J100" s="30">
        <v>31918.05999999959</v>
      </c>
      <c r="K100" s="23">
        <v>6.88</v>
      </c>
      <c r="L100" s="23">
        <v>7</v>
      </c>
      <c r="M100" s="23">
        <v>6.97</v>
      </c>
    </row>
    <row r="101" spans="2:13" ht="12.75">
      <c r="B101" s="25">
        <v>44</v>
      </c>
      <c r="C101" s="26">
        <v>91</v>
      </c>
      <c r="D101" s="28" t="s">
        <v>126</v>
      </c>
      <c r="E101" s="28" t="s">
        <v>132</v>
      </c>
      <c r="F101" s="29">
        <v>4000000</v>
      </c>
      <c r="G101" s="30">
        <v>4890000</v>
      </c>
      <c r="H101" s="30">
        <v>4000000</v>
      </c>
      <c r="I101" s="30">
        <v>3912219.63</v>
      </c>
      <c r="J101" s="30">
        <v>87780.37000000011</v>
      </c>
      <c r="K101" s="23">
        <v>8.99</v>
      </c>
      <c r="L101" s="23">
        <v>9</v>
      </c>
      <c r="M101" s="23">
        <v>9</v>
      </c>
    </row>
    <row r="102" spans="2:13" ht="12.75">
      <c r="B102" s="25">
        <v>45</v>
      </c>
      <c r="C102" s="26">
        <v>7</v>
      </c>
      <c r="D102" s="28" t="s">
        <v>126</v>
      </c>
      <c r="E102" s="28" t="s">
        <v>133</v>
      </c>
      <c r="F102" s="29">
        <v>5000000</v>
      </c>
      <c r="G102" s="30">
        <v>7250000</v>
      </c>
      <c r="H102" s="30">
        <v>5000000</v>
      </c>
      <c r="I102" s="30">
        <v>4995643.71</v>
      </c>
      <c r="J102" s="30">
        <v>4356.290000000037</v>
      </c>
      <c r="K102" s="23">
        <v>3.9</v>
      </c>
      <c r="L102" s="23">
        <v>5</v>
      </c>
      <c r="M102" s="23">
        <v>4.55</v>
      </c>
    </row>
    <row r="103" spans="2:13" ht="12.75">
      <c r="B103" s="25">
        <v>46</v>
      </c>
      <c r="C103" s="26">
        <v>28</v>
      </c>
      <c r="D103" s="28" t="s">
        <v>134</v>
      </c>
      <c r="E103" s="28" t="s">
        <v>135</v>
      </c>
      <c r="F103" s="29">
        <v>6000000</v>
      </c>
      <c r="G103" s="30">
        <v>8000000</v>
      </c>
      <c r="H103" s="30">
        <v>6000000</v>
      </c>
      <c r="I103" s="30">
        <v>5968028.82</v>
      </c>
      <c r="J103" s="30">
        <v>31971.179999999702</v>
      </c>
      <c r="K103" s="23">
        <v>6.9</v>
      </c>
      <c r="L103" s="23">
        <v>7</v>
      </c>
      <c r="M103" s="23">
        <v>6.98</v>
      </c>
    </row>
    <row r="104" spans="2:13" ht="12.75">
      <c r="B104" s="25">
        <v>47</v>
      </c>
      <c r="C104" s="26">
        <v>91</v>
      </c>
      <c r="D104" s="28" t="s">
        <v>129</v>
      </c>
      <c r="E104" s="28" t="s">
        <v>136</v>
      </c>
      <c r="F104" s="29">
        <v>4000000</v>
      </c>
      <c r="G104" s="30">
        <v>5000000</v>
      </c>
      <c r="H104" s="30">
        <v>4000000</v>
      </c>
      <c r="I104" s="30">
        <v>3912228.22</v>
      </c>
      <c r="J104" s="30">
        <v>87771.7799999998</v>
      </c>
      <c r="K104" s="23">
        <v>8.99</v>
      </c>
      <c r="L104" s="23">
        <v>9</v>
      </c>
      <c r="M104" s="23">
        <v>9</v>
      </c>
    </row>
    <row r="105" spans="2:13" ht="12.75">
      <c r="B105" s="25">
        <v>48</v>
      </c>
      <c r="C105" s="26">
        <v>7</v>
      </c>
      <c r="D105" s="28" t="s">
        <v>129</v>
      </c>
      <c r="E105" s="28" t="s">
        <v>137</v>
      </c>
      <c r="F105" s="29">
        <v>5000000</v>
      </c>
      <c r="G105" s="30">
        <v>7475000</v>
      </c>
      <c r="H105" s="30">
        <v>5000000</v>
      </c>
      <c r="I105" s="30">
        <v>4995214.01</v>
      </c>
      <c r="J105" s="30">
        <v>4785.9900000002235</v>
      </c>
      <c r="K105" s="23">
        <v>4.97</v>
      </c>
      <c r="L105" s="23">
        <v>5</v>
      </c>
      <c r="M105" s="23">
        <v>5</v>
      </c>
    </row>
    <row r="106" spans="2:13" ht="12.75">
      <c r="B106" s="25">
        <v>49</v>
      </c>
      <c r="C106" s="26">
        <v>28</v>
      </c>
      <c r="D106" s="28" t="s">
        <v>138</v>
      </c>
      <c r="E106" s="28" t="s">
        <v>139</v>
      </c>
      <c r="F106" s="29">
        <v>9000000</v>
      </c>
      <c r="G106" s="30">
        <v>15120000</v>
      </c>
      <c r="H106" s="30">
        <v>9000000</v>
      </c>
      <c r="I106" s="30">
        <v>8951929.36</v>
      </c>
      <c r="J106" s="30">
        <v>48070.640000000596</v>
      </c>
      <c r="K106" s="23">
        <v>7</v>
      </c>
      <c r="L106" s="23">
        <v>7</v>
      </c>
      <c r="M106" s="23">
        <v>7</v>
      </c>
    </row>
    <row r="107" spans="2:13" ht="12.75">
      <c r="B107" s="25">
        <v>50</v>
      </c>
      <c r="C107" s="26">
        <v>28</v>
      </c>
      <c r="D107" s="28" t="s">
        <v>140</v>
      </c>
      <c r="E107" s="28" t="s">
        <v>141</v>
      </c>
      <c r="F107" s="29">
        <v>9000000</v>
      </c>
      <c r="G107" s="30">
        <v>15500000</v>
      </c>
      <c r="H107" s="30">
        <v>9000000</v>
      </c>
      <c r="I107" s="30">
        <v>8952081.17</v>
      </c>
      <c r="J107" s="30">
        <v>47918.830000000075</v>
      </c>
      <c r="K107" s="23">
        <v>6.93</v>
      </c>
      <c r="L107" s="23">
        <v>6.98</v>
      </c>
      <c r="M107" s="23">
        <v>7</v>
      </c>
    </row>
    <row r="108" spans="2:13" ht="12.75">
      <c r="B108" s="25">
        <v>51</v>
      </c>
      <c r="C108" s="26">
        <v>91</v>
      </c>
      <c r="D108" s="28" t="s">
        <v>142</v>
      </c>
      <c r="E108" s="28" t="s">
        <v>143</v>
      </c>
      <c r="F108" s="29">
        <v>7000000</v>
      </c>
      <c r="G108" s="30">
        <v>8300000</v>
      </c>
      <c r="H108" s="30">
        <v>7000000</v>
      </c>
      <c r="I108" s="30">
        <v>6846385.67</v>
      </c>
      <c r="J108" s="30">
        <v>153614.33</v>
      </c>
      <c r="K108" s="23">
        <v>8.99</v>
      </c>
      <c r="L108" s="23">
        <v>9</v>
      </c>
      <c r="M108" s="23">
        <v>9</v>
      </c>
    </row>
    <row r="109" spans="2:13" ht="12.75">
      <c r="B109" s="25">
        <v>52</v>
      </c>
      <c r="C109" s="26">
        <v>7</v>
      </c>
      <c r="D109" s="28" t="s">
        <v>142</v>
      </c>
      <c r="E109" s="28" t="s">
        <v>144</v>
      </c>
      <c r="F109" s="29">
        <v>5000000</v>
      </c>
      <c r="G109" s="30">
        <v>8000000</v>
      </c>
      <c r="H109" s="30">
        <v>5000000</v>
      </c>
      <c r="I109" s="30">
        <v>4995269.42</v>
      </c>
      <c r="J109" s="30">
        <v>4730.5800000000745</v>
      </c>
      <c r="K109" s="23">
        <v>4.75</v>
      </c>
      <c r="L109" s="23">
        <v>5</v>
      </c>
      <c r="M109" s="23">
        <v>4.94</v>
      </c>
    </row>
    <row r="110" spans="2:13" ht="12.75">
      <c r="B110" s="25">
        <v>53</v>
      </c>
      <c r="C110" s="26">
        <v>28</v>
      </c>
      <c r="D110" s="28" t="s">
        <v>55</v>
      </c>
      <c r="E110" s="28" t="s">
        <v>145</v>
      </c>
      <c r="F110" s="29">
        <v>9000000</v>
      </c>
      <c r="G110" s="30">
        <v>14000000</v>
      </c>
      <c r="H110" s="30">
        <v>9000000</v>
      </c>
      <c r="I110" s="30">
        <v>8952065.98</v>
      </c>
      <c r="J110" s="30">
        <v>47934.01999999955</v>
      </c>
      <c r="K110" s="23">
        <v>6.94</v>
      </c>
      <c r="L110" s="23">
        <v>7</v>
      </c>
      <c r="M110" s="23">
        <v>6.98</v>
      </c>
    </row>
    <row r="111" spans="2:13" ht="12.75">
      <c r="B111" s="25">
        <v>54</v>
      </c>
      <c r="C111" s="26">
        <v>27</v>
      </c>
      <c r="D111" s="28" t="s">
        <v>146</v>
      </c>
      <c r="E111" s="28" t="s">
        <v>48</v>
      </c>
      <c r="F111" s="29">
        <v>9000000</v>
      </c>
      <c r="G111" s="30">
        <v>13500000</v>
      </c>
      <c r="H111" s="30">
        <v>9000000</v>
      </c>
      <c r="I111" s="30">
        <v>8953776.43</v>
      </c>
      <c r="J111" s="30">
        <v>46223.5700000003</v>
      </c>
      <c r="K111" s="23">
        <v>6.95</v>
      </c>
      <c r="L111" s="23">
        <v>7</v>
      </c>
      <c r="M111" s="23">
        <v>6.95</v>
      </c>
    </row>
    <row r="112" spans="2:13" ht="12.75">
      <c r="B112" s="25">
        <v>55</v>
      </c>
      <c r="C112" s="26">
        <v>29</v>
      </c>
      <c r="D112" s="28" t="s">
        <v>116</v>
      </c>
      <c r="E112" s="28" t="s">
        <v>147</v>
      </c>
      <c r="F112" s="29">
        <v>9000000</v>
      </c>
      <c r="G112" s="30">
        <v>11970000</v>
      </c>
      <c r="H112" s="30">
        <v>9000000</v>
      </c>
      <c r="I112" s="30">
        <v>8950272.9</v>
      </c>
      <c r="J112" s="30">
        <v>49727.09999999963</v>
      </c>
      <c r="K112" s="23">
        <v>6.97</v>
      </c>
      <c r="L112" s="23">
        <v>7</v>
      </c>
      <c r="M112" s="23">
        <v>6.99</v>
      </c>
    </row>
    <row r="113" spans="2:13" ht="12.75">
      <c r="B113" s="25">
        <v>56</v>
      </c>
      <c r="C113" s="26">
        <v>91</v>
      </c>
      <c r="D113" s="28" t="s">
        <v>144</v>
      </c>
      <c r="E113" s="28" t="s">
        <v>148</v>
      </c>
      <c r="F113" s="29">
        <v>7000000</v>
      </c>
      <c r="G113" s="30">
        <v>10200000</v>
      </c>
      <c r="H113" s="30">
        <v>7000000</v>
      </c>
      <c r="I113" s="30">
        <v>6846478.69</v>
      </c>
      <c r="J113" s="30">
        <v>153521.31</v>
      </c>
      <c r="K113" s="23">
        <v>8.98</v>
      </c>
      <c r="L113" s="23">
        <v>9</v>
      </c>
      <c r="M113" s="23">
        <v>8.99</v>
      </c>
    </row>
    <row r="114" spans="2:13" ht="12.75">
      <c r="B114" s="25">
        <v>57</v>
      </c>
      <c r="C114" s="26">
        <v>7</v>
      </c>
      <c r="D114" s="28" t="s">
        <v>144</v>
      </c>
      <c r="E114" s="28" t="s">
        <v>149</v>
      </c>
      <c r="F114" s="29">
        <v>5000000</v>
      </c>
      <c r="G114" s="30">
        <v>7500000</v>
      </c>
      <c r="H114" s="30">
        <v>5000000</v>
      </c>
      <c r="I114" s="30">
        <v>4995217.73</v>
      </c>
      <c r="J114" s="30">
        <v>4782.269999999553</v>
      </c>
      <c r="K114" s="23">
        <v>4.98</v>
      </c>
      <c r="L114" s="23">
        <v>5</v>
      </c>
      <c r="M114" s="23">
        <v>4.99</v>
      </c>
    </row>
    <row r="115" spans="2:13" ht="12.75">
      <c r="B115" s="25">
        <v>58</v>
      </c>
      <c r="C115" s="26">
        <v>28</v>
      </c>
      <c r="D115" s="28" t="s">
        <v>65</v>
      </c>
      <c r="E115" s="28" t="s">
        <v>91</v>
      </c>
      <c r="F115" s="29">
        <v>9000000</v>
      </c>
      <c r="G115" s="30">
        <v>15300000</v>
      </c>
      <c r="H115" s="30">
        <v>9000000</v>
      </c>
      <c r="I115" s="30">
        <v>8951954.41</v>
      </c>
      <c r="J115" s="30">
        <v>48045.58999999985</v>
      </c>
      <c r="K115" s="23">
        <v>6.99</v>
      </c>
      <c r="L115" s="23">
        <v>7</v>
      </c>
      <c r="M115" s="23">
        <v>7</v>
      </c>
    </row>
    <row r="116" spans="2:13" ht="12.75">
      <c r="B116" s="25">
        <v>59</v>
      </c>
      <c r="C116" s="26">
        <v>91</v>
      </c>
      <c r="D116" s="28" t="s">
        <v>150</v>
      </c>
      <c r="E116" s="28" t="s">
        <v>151</v>
      </c>
      <c r="F116" s="29">
        <v>7000000</v>
      </c>
      <c r="G116" s="30">
        <v>7200000</v>
      </c>
      <c r="H116" s="30">
        <v>7000000</v>
      </c>
      <c r="I116" s="30">
        <v>6846383.29</v>
      </c>
      <c r="J116" s="30">
        <v>153616.71</v>
      </c>
      <c r="K116" s="23">
        <v>8.99</v>
      </c>
      <c r="L116" s="23">
        <v>9</v>
      </c>
      <c r="M116" s="23">
        <v>9</v>
      </c>
    </row>
    <row r="117" spans="2:13" ht="12.75">
      <c r="B117" s="25">
        <v>60</v>
      </c>
      <c r="C117" s="26">
        <v>7</v>
      </c>
      <c r="D117" s="28" t="s">
        <v>150</v>
      </c>
      <c r="E117" s="28" t="s">
        <v>152</v>
      </c>
      <c r="F117" s="29">
        <v>5000000</v>
      </c>
      <c r="G117" s="30">
        <v>12300000</v>
      </c>
      <c r="H117" s="30">
        <v>5000000</v>
      </c>
      <c r="I117" s="30">
        <v>4995214.48</v>
      </c>
      <c r="J117" s="30">
        <v>4785.519999999553</v>
      </c>
      <c r="K117" s="23">
        <v>4.99</v>
      </c>
      <c r="L117" s="23">
        <v>5</v>
      </c>
      <c r="M117" s="23">
        <v>5</v>
      </c>
    </row>
    <row r="118" spans="2:13" ht="12.75">
      <c r="B118" s="25">
        <v>61</v>
      </c>
      <c r="C118" s="26">
        <v>28</v>
      </c>
      <c r="D118" s="28" t="s">
        <v>123</v>
      </c>
      <c r="E118" s="28" t="s">
        <v>153</v>
      </c>
      <c r="F118" s="29">
        <v>9000000</v>
      </c>
      <c r="G118" s="30">
        <v>20500000</v>
      </c>
      <c r="H118" s="30">
        <v>9000000</v>
      </c>
      <c r="I118" s="30">
        <v>8952012.86</v>
      </c>
      <c r="J118" s="30">
        <v>47987.140000000596</v>
      </c>
      <c r="K118" s="23">
        <v>6.98</v>
      </c>
      <c r="L118" s="23">
        <v>7</v>
      </c>
      <c r="M118" s="23">
        <v>6.99</v>
      </c>
    </row>
    <row r="119" spans="2:13" ht="12.75">
      <c r="B119" s="25">
        <v>62</v>
      </c>
      <c r="C119" s="26">
        <v>28</v>
      </c>
      <c r="D119" s="28" t="s">
        <v>124</v>
      </c>
      <c r="E119" s="28" t="s">
        <v>154</v>
      </c>
      <c r="F119" s="29">
        <v>9000000</v>
      </c>
      <c r="G119" s="30">
        <v>16830000</v>
      </c>
      <c r="H119" s="30">
        <v>9000000</v>
      </c>
      <c r="I119" s="30">
        <v>8952048.22</v>
      </c>
      <c r="J119" s="30">
        <v>47951.77999999933</v>
      </c>
      <c r="K119" s="23">
        <v>6.98</v>
      </c>
      <c r="L119" s="23">
        <v>7</v>
      </c>
      <c r="M119" s="23">
        <v>6.98</v>
      </c>
    </row>
    <row r="120" spans="2:13" ht="12.75">
      <c r="B120" s="25">
        <v>63</v>
      </c>
      <c r="C120" s="26">
        <v>91</v>
      </c>
      <c r="D120" s="28" t="s">
        <v>149</v>
      </c>
      <c r="E120" s="28" t="s">
        <v>155</v>
      </c>
      <c r="F120" s="29">
        <v>7000000</v>
      </c>
      <c r="G120" s="30">
        <v>8000000</v>
      </c>
      <c r="H120" s="30">
        <v>7000000</v>
      </c>
      <c r="I120" s="30">
        <v>6846378.53</v>
      </c>
      <c r="J120" s="30">
        <v>153621.47</v>
      </c>
      <c r="K120" s="23">
        <v>9</v>
      </c>
      <c r="L120" s="23">
        <v>9</v>
      </c>
      <c r="M120" s="23">
        <v>9</v>
      </c>
    </row>
    <row r="121" spans="2:13" ht="12.75">
      <c r="B121" s="25">
        <v>64</v>
      </c>
      <c r="C121" s="26">
        <v>7</v>
      </c>
      <c r="D121" s="28" t="s">
        <v>149</v>
      </c>
      <c r="E121" s="28" t="s">
        <v>76</v>
      </c>
      <c r="F121" s="29">
        <v>5000000</v>
      </c>
      <c r="G121" s="30">
        <v>7000000</v>
      </c>
      <c r="H121" s="30">
        <v>5000000</v>
      </c>
      <c r="I121" s="30">
        <v>4995215.81</v>
      </c>
      <c r="J121" s="30">
        <v>4784.19000000041</v>
      </c>
      <c r="K121" s="23">
        <v>4.98</v>
      </c>
      <c r="L121" s="23">
        <v>5</v>
      </c>
      <c r="M121" s="23">
        <v>4.99</v>
      </c>
    </row>
    <row r="122" spans="2:13" ht="12.75">
      <c r="B122" s="25">
        <v>65</v>
      </c>
      <c r="C122" s="26">
        <v>28</v>
      </c>
      <c r="D122" s="28" t="s">
        <v>71</v>
      </c>
      <c r="E122" s="28" t="s">
        <v>97</v>
      </c>
      <c r="F122" s="29">
        <v>9000000</v>
      </c>
      <c r="G122" s="30">
        <v>11021000</v>
      </c>
      <c r="H122" s="30">
        <v>9000000</v>
      </c>
      <c r="I122" s="30">
        <v>8951944.7</v>
      </c>
      <c r="J122" s="30">
        <v>48055.300000000745</v>
      </c>
      <c r="K122" s="23">
        <v>6.99</v>
      </c>
      <c r="L122" s="23">
        <v>7</v>
      </c>
      <c r="M122" s="23">
        <v>7</v>
      </c>
    </row>
    <row r="123" spans="2:13" ht="12.75">
      <c r="B123" s="25">
        <v>66</v>
      </c>
      <c r="C123" s="26">
        <v>91</v>
      </c>
      <c r="D123" s="28" t="s">
        <v>152</v>
      </c>
      <c r="E123" s="28" t="s">
        <v>156</v>
      </c>
      <c r="F123" s="29">
        <v>7000000</v>
      </c>
      <c r="G123" s="30">
        <v>8204000</v>
      </c>
      <c r="H123" s="30">
        <v>7000000</v>
      </c>
      <c r="I123" s="30">
        <v>6846407.23</v>
      </c>
      <c r="J123" s="30">
        <v>153592.77</v>
      </c>
      <c r="K123" s="23">
        <v>8.99</v>
      </c>
      <c r="L123" s="23">
        <v>9</v>
      </c>
      <c r="M123" s="23">
        <v>9</v>
      </c>
    </row>
    <row r="124" spans="2:13" ht="12.75">
      <c r="B124" s="25">
        <v>67</v>
      </c>
      <c r="C124" s="26">
        <v>7</v>
      </c>
      <c r="D124" s="28" t="s">
        <v>152</v>
      </c>
      <c r="E124" s="28" t="s">
        <v>157</v>
      </c>
      <c r="F124" s="29">
        <v>5000000</v>
      </c>
      <c r="G124" s="30">
        <v>7000000</v>
      </c>
      <c r="H124" s="30">
        <v>5000000</v>
      </c>
      <c r="I124" s="30">
        <v>4995217.73</v>
      </c>
      <c r="J124" s="30">
        <v>4782.269999999553</v>
      </c>
      <c r="K124" s="23">
        <v>4.98</v>
      </c>
      <c r="L124" s="23">
        <v>4.99</v>
      </c>
      <c r="M124" s="23">
        <v>5</v>
      </c>
    </row>
    <row r="125" spans="2:13" ht="12.75">
      <c r="B125" s="25">
        <v>68</v>
      </c>
      <c r="C125" s="26">
        <v>28</v>
      </c>
      <c r="D125" s="28" t="s">
        <v>158</v>
      </c>
      <c r="E125" s="28" t="s">
        <v>159</v>
      </c>
      <c r="F125" s="29">
        <v>9000000</v>
      </c>
      <c r="G125" s="30">
        <v>11000000</v>
      </c>
      <c r="H125" s="30">
        <v>9000000</v>
      </c>
      <c r="I125" s="30">
        <v>8951929.37</v>
      </c>
      <c r="J125" s="30">
        <v>48070.63000000082</v>
      </c>
      <c r="K125" s="23">
        <v>7</v>
      </c>
      <c r="L125" s="23">
        <v>7</v>
      </c>
      <c r="M125" s="23">
        <v>7</v>
      </c>
    </row>
    <row r="126" spans="2:13" ht="12.75">
      <c r="B126" s="25">
        <v>69</v>
      </c>
      <c r="C126" s="26">
        <v>28</v>
      </c>
      <c r="D126" s="28" t="s">
        <v>131</v>
      </c>
      <c r="E126" s="28" t="s">
        <v>160</v>
      </c>
      <c r="F126" s="29">
        <v>9000000</v>
      </c>
      <c r="G126" s="30">
        <v>10000000</v>
      </c>
      <c r="H126" s="30">
        <v>9000000</v>
      </c>
      <c r="I126" s="30">
        <v>8951929.37</v>
      </c>
      <c r="J126" s="30">
        <v>48070.63000000082</v>
      </c>
      <c r="K126" s="23">
        <v>7</v>
      </c>
      <c r="L126" s="23">
        <v>7</v>
      </c>
      <c r="M126" s="23">
        <v>7</v>
      </c>
    </row>
    <row r="127" spans="2:13" ht="12.75">
      <c r="B127" s="25">
        <v>70</v>
      </c>
      <c r="C127" s="26">
        <v>91</v>
      </c>
      <c r="D127" s="28" t="s">
        <v>76</v>
      </c>
      <c r="E127" s="28" t="s">
        <v>161</v>
      </c>
      <c r="F127" s="29">
        <v>7000000</v>
      </c>
      <c r="G127" s="30">
        <v>8423000</v>
      </c>
      <c r="H127" s="30">
        <v>7000000</v>
      </c>
      <c r="I127" s="30">
        <v>6846412.45</v>
      </c>
      <c r="J127" s="30">
        <v>153587.55</v>
      </c>
      <c r="K127" s="23">
        <v>8.99</v>
      </c>
      <c r="L127" s="23">
        <v>9</v>
      </c>
      <c r="M127" s="23">
        <v>9</v>
      </c>
    </row>
    <row r="128" spans="2:13" ht="12.75">
      <c r="B128" s="25">
        <v>71</v>
      </c>
      <c r="C128" s="26">
        <v>7</v>
      </c>
      <c r="D128" s="28" t="s">
        <v>76</v>
      </c>
      <c r="E128" s="28" t="s">
        <v>162</v>
      </c>
      <c r="F128" s="29">
        <v>5000000</v>
      </c>
      <c r="G128" s="30">
        <v>6800000</v>
      </c>
      <c r="H128" s="30">
        <v>5000000</v>
      </c>
      <c r="I128" s="30">
        <v>4995211.22</v>
      </c>
      <c r="J128" s="30">
        <v>4788.780000000261</v>
      </c>
      <c r="K128" s="23">
        <v>4.98</v>
      </c>
      <c r="L128" s="23">
        <v>5</v>
      </c>
      <c r="M128" s="23">
        <v>5</v>
      </c>
    </row>
    <row r="129" spans="2:13" ht="12.75">
      <c r="B129" s="25">
        <v>73</v>
      </c>
      <c r="C129" s="26">
        <v>14</v>
      </c>
      <c r="D129" s="28" t="s">
        <v>76</v>
      </c>
      <c r="E129" s="28" t="s">
        <v>147</v>
      </c>
      <c r="F129" s="29">
        <v>10000000</v>
      </c>
      <c r="G129" s="30">
        <v>13500000</v>
      </c>
      <c r="H129" s="30">
        <v>10000000</v>
      </c>
      <c r="I129" s="30">
        <v>9977048.69</v>
      </c>
      <c r="J129" s="30">
        <v>22951.31000000052</v>
      </c>
      <c r="K129" s="23">
        <v>5.99</v>
      </c>
      <c r="L129" s="23">
        <v>6</v>
      </c>
      <c r="M129" s="23">
        <v>6</v>
      </c>
    </row>
    <row r="130" spans="2:13" ht="12.75">
      <c r="B130" s="25">
        <v>72</v>
      </c>
      <c r="C130" s="26">
        <v>28</v>
      </c>
      <c r="D130" s="28" t="s">
        <v>135</v>
      </c>
      <c r="E130" s="28" t="s">
        <v>99</v>
      </c>
      <c r="F130" s="29">
        <v>9000000</v>
      </c>
      <c r="G130" s="30">
        <v>9830000</v>
      </c>
      <c r="H130" s="30">
        <v>9000000</v>
      </c>
      <c r="I130" s="30">
        <v>8951929.36</v>
      </c>
      <c r="J130" s="30">
        <v>48070.640000000596</v>
      </c>
      <c r="K130" s="23">
        <v>7</v>
      </c>
      <c r="L130" s="23">
        <v>7</v>
      </c>
      <c r="M130" s="23">
        <v>7</v>
      </c>
    </row>
    <row r="131" spans="2:13" ht="12.75">
      <c r="B131" s="25">
        <v>76</v>
      </c>
      <c r="C131" s="26">
        <v>7</v>
      </c>
      <c r="D131" s="28" t="s">
        <v>135</v>
      </c>
      <c r="E131" s="28" t="s">
        <v>145</v>
      </c>
      <c r="F131" s="29">
        <v>10000000</v>
      </c>
      <c r="G131" s="30">
        <v>11070000</v>
      </c>
      <c r="H131" s="30">
        <v>1070000</v>
      </c>
      <c r="I131" s="30">
        <v>1068974.95</v>
      </c>
      <c r="J131" s="30">
        <v>1025.0500000000466</v>
      </c>
      <c r="K131" s="23">
        <v>5</v>
      </c>
      <c r="L131" s="23">
        <v>5</v>
      </c>
      <c r="M131" s="23">
        <v>5</v>
      </c>
    </row>
    <row r="132" spans="2:13" ht="12.75">
      <c r="B132" s="25">
        <v>74</v>
      </c>
      <c r="C132" s="26">
        <v>91</v>
      </c>
      <c r="D132" s="28" t="s">
        <v>157</v>
      </c>
      <c r="E132" s="28" t="s">
        <v>163</v>
      </c>
      <c r="F132" s="29">
        <v>7000000</v>
      </c>
      <c r="G132" s="30">
        <v>8500000</v>
      </c>
      <c r="H132" s="30">
        <v>7000000</v>
      </c>
      <c r="I132" s="30">
        <v>6846414.3</v>
      </c>
      <c r="J132" s="30">
        <v>153585.7</v>
      </c>
      <c r="K132" s="23">
        <v>8.99</v>
      </c>
      <c r="L132" s="23">
        <v>9</v>
      </c>
      <c r="M132" s="23">
        <v>9</v>
      </c>
    </row>
    <row r="133" spans="2:13" ht="12.75">
      <c r="B133" s="25">
        <v>75</v>
      </c>
      <c r="C133" s="26">
        <v>7</v>
      </c>
      <c r="D133" s="28" t="s">
        <v>157</v>
      </c>
      <c r="E133" s="28" t="s">
        <v>164</v>
      </c>
      <c r="F133" s="29">
        <v>5000000</v>
      </c>
      <c r="G133" s="30">
        <v>7500000</v>
      </c>
      <c r="H133" s="30">
        <v>2500000</v>
      </c>
      <c r="I133" s="30">
        <v>2497605.04</v>
      </c>
      <c r="J133" s="30">
        <v>2394.9599999999627</v>
      </c>
      <c r="K133" s="23">
        <v>5</v>
      </c>
      <c r="L133" s="23">
        <v>5</v>
      </c>
      <c r="M133" s="23">
        <v>5</v>
      </c>
    </row>
    <row r="134" spans="2:13" ht="12.75">
      <c r="B134" s="25">
        <v>78</v>
      </c>
      <c r="C134" s="26">
        <v>14</v>
      </c>
      <c r="D134" s="28" t="s">
        <v>157</v>
      </c>
      <c r="E134" s="28" t="s">
        <v>57</v>
      </c>
      <c r="F134" s="29">
        <v>10000000</v>
      </c>
      <c r="G134" s="30">
        <v>12000000</v>
      </c>
      <c r="H134" s="30">
        <v>7000000</v>
      </c>
      <c r="I134" s="30">
        <v>6983935.03</v>
      </c>
      <c r="J134" s="30">
        <v>16064.96999999974</v>
      </c>
      <c r="K134" s="23">
        <v>5.99</v>
      </c>
      <c r="L134" s="23">
        <v>6</v>
      </c>
      <c r="M134" s="23">
        <v>6</v>
      </c>
    </row>
    <row r="135" spans="2:13" ht="12.75">
      <c r="B135" s="25">
        <v>77</v>
      </c>
      <c r="C135" s="26">
        <v>28</v>
      </c>
      <c r="D135" s="28" t="s">
        <v>139</v>
      </c>
      <c r="E135" s="28" t="s">
        <v>165</v>
      </c>
      <c r="F135" s="29">
        <v>9000000</v>
      </c>
      <c r="G135" s="30">
        <v>9000000</v>
      </c>
      <c r="H135" s="30">
        <v>9000000</v>
      </c>
      <c r="I135" s="30">
        <v>8951929.37</v>
      </c>
      <c r="J135" s="30">
        <v>48070.63000000082</v>
      </c>
      <c r="K135" s="23">
        <v>7</v>
      </c>
      <c r="L135" s="23">
        <v>7</v>
      </c>
      <c r="M135" s="23">
        <v>7</v>
      </c>
    </row>
    <row r="136" spans="2:13" ht="12.75">
      <c r="B136" s="25">
        <v>80</v>
      </c>
      <c r="C136" s="26">
        <v>91</v>
      </c>
      <c r="D136" s="28" t="s">
        <v>162</v>
      </c>
      <c r="E136" s="28" t="s">
        <v>166</v>
      </c>
      <c r="F136" s="29">
        <v>7000000</v>
      </c>
      <c r="G136" s="30">
        <v>8450000</v>
      </c>
      <c r="H136" s="30">
        <v>7000000</v>
      </c>
      <c r="I136" s="30">
        <v>6846402.36</v>
      </c>
      <c r="J136" s="30">
        <v>153597.64</v>
      </c>
      <c r="K136" s="23">
        <v>8.99</v>
      </c>
      <c r="L136" s="23">
        <v>9</v>
      </c>
      <c r="M136" s="23">
        <v>9</v>
      </c>
    </row>
    <row r="137" spans="2:13" ht="12.75">
      <c r="B137" s="25">
        <v>81</v>
      </c>
      <c r="C137" s="26">
        <v>7</v>
      </c>
      <c r="D137" s="28" t="s">
        <v>162</v>
      </c>
      <c r="E137" s="28" t="s">
        <v>147</v>
      </c>
      <c r="F137" s="29">
        <v>5000000</v>
      </c>
      <c r="G137" s="30">
        <v>6100000</v>
      </c>
      <c r="H137" s="30">
        <v>1100000</v>
      </c>
      <c r="I137" s="30">
        <v>1098948.13</v>
      </c>
      <c r="J137" s="30">
        <v>1051.8700000001118</v>
      </c>
      <c r="K137" s="23">
        <v>4.99</v>
      </c>
      <c r="L137" s="23">
        <v>5</v>
      </c>
      <c r="M137" s="23">
        <v>4.99</v>
      </c>
    </row>
    <row r="138" spans="2:13" ht="12.75">
      <c r="B138" s="25">
        <v>84</v>
      </c>
      <c r="C138" s="26">
        <v>28</v>
      </c>
      <c r="D138" s="28" t="s">
        <v>145</v>
      </c>
      <c r="E138" s="28" t="s">
        <v>105</v>
      </c>
      <c r="F138" s="29">
        <v>9000000</v>
      </c>
      <c r="G138" s="30">
        <v>14000000</v>
      </c>
      <c r="H138" s="30">
        <v>9000000</v>
      </c>
      <c r="I138" s="30">
        <v>8951967.31</v>
      </c>
      <c r="J138" s="30">
        <v>48032.68999999948</v>
      </c>
      <c r="K138" s="23">
        <v>6.99</v>
      </c>
      <c r="L138" s="23">
        <v>7</v>
      </c>
      <c r="M138" s="23">
        <v>6.99</v>
      </c>
    </row>
    <row r="139" spans="2:13" ht="12.75">
      <c r="B139" s="25">
        <v>82</v>
      </c>
      <c r="C139" s="26">
        <v>91</v>
      </c>
      <c r="D139" s="28" t="s">
        <v>164</v>
      </c>
      <c r="E139" s="28" t="s">
        <v>167</v>
      </c>
      <c r="F139" s="29">
        <v>7000000</v>
      </c>
      <c r="G139" s="30">
        <v>9000000</v>
      </c>
      <c r="H139" s="30">
        <v>7000000</v>
      </c>
      <c r="I139" s="30">
        <v>6846426.22</v>
      </c>
      <c r="J139" s="30">
        <v>153573.78</v>
      </c>
      <c r="K139" s="23">
        <v>8.99</v>
      </c>
      <c r="L139" s="23">
        <v>9</v>
      </c>
      <c r="M139" s="23">
        <v>9</v>
      </c>
    </row>
    <row r="140" spans="2:13" ht="12.75">
      <c r="B140" s="25">
        <v>83</v>
      </c>
      <c r="C140" s="26">
        <v>7</v>
      </c>
      <c r="D140" s="28" t="s">
        <v>164</v>
      </c>
      <c r="E140" s="28" t="s">
        <v>57</v>
      </c>
      <c r="F140" s="29">
        <v>5000000</v>
      </c>
      <c r="G140" s="30">
        <v>7000000</v>
      </c>
      <c r="H140" s="30">
        <v>2000000</v>
      </c>
      <c r="I140" s="30">
        <v>1998087.86</v>
      </c>
      <c r="J140" s="30">
        <v>1912.1399999998976</v>
      </c>
      <c r="K140" s="23">
        <v>4.99</v>
      </c>
      <c r="L140" s="23">
        <v>4.99</v>
      </c>
      <c r="M140" s="23">
        <v>4.99</v>
      </c>
    </row>
    <row r="141" spans="2:13" ht="12.75">
      <c r="B141" s="25">
        <v>85</v>
      </c>
      <c r="C141" s="26">
        <v>91</v>
      </c>
      <c r="D141" s="28" t="s">
        <v>147</v>
      </c>
      <c r="E141" s="28" t="s">
        <v>168</v>
      </c>
      <c r="F141" s="29">
        <v>7000000</v>
      </c>
      <c r="G141" s="30">
        <v>11110000</v>
      </c>
      <c r="H141" s="30">
        <v>7000000</v>
      </c>
      <c r="I141" s="30">
        <v>6846476.53</v>
      </c>
      <c r="J141" s="30">
        <v>153523.47</v>
      </c>
      <c r="K141" s="23">
        <v>8.99</v>
      </c>
      <c r="L141" s="23">
        <v>9</v>
      </c>
      <c r="M141" s="23">
        <v>8.99</v>
      </c>
    </row>
    <row r="142" spans="2:13" ht="12.75">
      <c r="B142" s="25">
        <v>87</v>
      </c>
      <c r="C142" s="26">
        <v>29</v>
      </c>
      <c r="D142" s="28" t="s">
        <v>91</v>
      </c>
      <c r="E142" s="28" t="s">
        <v>113</v>
      </c>
      <c r="F142" s="29">
        <v>9000000</v>
      </c>
      <c r="G142" s="30">
        <v>13720000</v>
      </c>
      <c r="H142" s="30">
        <v>9000000</v>
      </c>
      <c r="I142" s="30">
        <v>8950272.65</v>
      </c>
      <c r="J142" s="30">
        <v>49727.34999999963</v>
      </c>
      <c r="K142" s="23">
        <v>6.98</v>
      </c>
      <c r="L142" s="23">
        <v>7</v>
      </c>
      <c r="M142" s="23">
        <v>6.99</v>
      </c>
    </row>
    <row r="143" spans="2:13" ht="12.75">
      <c r="B143" s="25">
        <v>88</v>
      </c>
      <c r="C143" s="26">
        <v>91</v>
      </c>
      <c r="D143" s="28" t="s">
        <v>57</v>
      </c>
      <c r="E143" s="28" t="s">
        <v>169</v>
      </c>
      <c r="F143" s="29">
        <v>7000000</v>
      </c>
      <c r="G143" s="30">
        <v>9500000</v>
      </c>
      <c r="H143" s="30">
        <v>7000000</v>
      </c>
      <c r="I143" s="30">
        <v>6846438.14</v>
      </c>
      <c r="J143" s="30">
        <v>153561.86</v>
      </c>
      <c r="K143" s="23">
        <v>8.99</v>
      </c>
      <c r="L143" s="23">
        <v>9</v>
      </c>
      <c r="M143" s="23">
        <v>9</v>
      </c>
    </row>
    <row r="144" spans="2:13" ht="12.75">
      <c r="B144" s="25">
        <v>89</v>
      </c>
      <c r="C144" s="26">
        <v>7</v>
      </c>
      <c r="D144" s="28" t="s">
        <v>57</v>
      </c>
      <c r="E144" s="28" t="s">
        <v>67</v>
      </c>
      <c r="F144" s="29">
        <v>5000000</v>
      </c>
      <c r="G144" s="30">
        <v>7000000</v>
      </c>
      <c r="H144" s="30">
        <v>5000000</v>
      </c>
      <c r="I144" s="30">
        <v>4995213.9</v>
      </c>
      <c r="J144" s="30">
        <v>4786.0999999996275</v>
      </c>
      <c r="K144" s="23">
        <v>4.99</v>
      </c>
      <c r="L144" s="23">
        <v>5</v>
      </c>
      <c r="M144" s="23">
        <v>5</v>
      </c>
    </row>
    <row r="145" spans="2:13" ht="12.75">
      <c r="B145" s="25">
        <v>90</v>
      </c>
      <c r="C145" s="26">
        <v>28</v>
      </c>
      <c r="D145" s="28" t="s">
        <v>153</v>
      </c>
      <c r="E145" s="28" t="s">
        <v>59</v>
      </c>
      <c r="F145" s="29">
        <v>9000000</v>
      </c>
      <c r="G145" s="30">
        <v>9000000</v>
      </c>
      <c r="H145" s="30">
        <v>9000000</v>
      </c>
      <c r="I145" s="30">
        <v>8951929.37</v>
      </c>
      <c r="J145" s="30">
        <v>48070.63000000082</v>
      </c>
      <c r="K145" s="23">
        <v>7</v>
      </c>
      <c r="L145" s="23">
        <v>7</v>
      </c>
      <c r="M145" s="23">
        <v>7</v>
      </c>
    </row>
    <row r="146" spans="2:13" ht="12.75">
      <c r="B146" s="25">
        <v>91</v>
      </c>
      <c r="C146" s="26">
        <v>28</v>
      </c>
      <c r="D146" s="28" t="s">
        <v>154</v>
      </c>
      <c r="E146" s="28" t="s">
        <v>170</v>
      </c>
      <c r="F146" s="29">
        <v>9000000</v>
      </c>
      <c r="G146" s="30">
        <v>12879000</v>
      </c>
      <c r="H146" s="30">
        <v>9000000</v>
      </c>
      <c r="I146" s="30">
        <v>8951988.25</v>
      </c>
      <c r="J146" s="30">
        <v>48011.75</v>
      </c>
      <c r="K146" s="23">
        <v>6.98</v>
      </c>
      <c r="L146" s="23">
        <v>6.99</v>
      </c>
      <c r="M146" s="57">
        <v>7</v>
      </c>
    </row>
    <row r="147" spans="2:13" ht="12.75">
      <c r="B147" s="25">
        <v>92</v>
      </c>
      <c r="C147" s="26">
        <v>91</v>
      </c>
      <c r="D147" s="28" t="s">
        <v>171</v>
      </c>
      <c r="E147" s="28" t="s">
        <v>172</v>
      </c>
      <c r="F147" s="29">
        <v>7000000</v>
      </c>
      <c r="G147" s="30">
        <v>7000000</v>
      </c>
      <c r="H147" s="30">
        <v>7000000</v>
      </c>
      <c r="I147" s="30">
        <v>6846378.52</v>
      </c>
      <c r="J147" s="30">
        <v>153621.48</v>
      </c>
      <c r="K147" s="23">
        <v>9</v>
      </c>
      <c r="L147" s="23">
        <v>9</v>
      </c>
      <c r="M147" s="23">
        <v>9</v>
      </c>
    </row>
    <row r="148" spans="2:13" ht="12.75">
      <c r="B148" s="25">
        <v>93</v>
      </c>
      <c r="C148" s="26">
        <v>7</v>
      </c>
      <c r="D148" s="28" t="s">
        <v>171</v>
      </c>
      <c r="E148" s="28" t="s">
        <v>173</v>
      </c>
      <c r="F148" s="29">
        <v>5000000</v>
      </c>
      <c r="G148" s="30">
        <v>10000000</v>
      </c>
      <c r="H148" s="30">
        <v>5000000</v>
      </c>
      <c r="I148" s="30">
        <v>4995210.08</v>
      </c>
      <c r="J148" s="30">
        <v>4789.9199999999255</v>
      </c>
      <c r="K148" s="23">
        <v>5</v>
      </c>
      <c r="L148" s="23">
        <v>5</v>
      </c>
      <c r="M148" s="23">
        <v>5</v>
      </c>
    </row>
    <row r="149" spans="2:13" ht="12.75">
      <c r="B149" s="25">
        <v>94</v>
      </c>
      <c r="C149" s="26">
        <v>28</v>
      </c>
      <c r="D149" s="28" t="s">
        <v>97</v>
      </c>
      <c r="E149" s="28" t="s">
        <v>174</v>
      </c>
      <c r="F149" s="29">
        <v>9000000</v>
      </c>
      <c r="G149" s="30">
        <v>6115000</v>
      </c>
      <c r="H149" s="30">
        <v>6115000</v>
      </c>
      <c r="I149" s="30">
        <v>6082353.86</v>
      </c>
      <c r="J149" s="30">
        <v>32646.139999999665</v>
      </c>
      <c r="K149" s="23">
        <v>6.99</v>
      </c>
      <c r="L149" s="23">
        <v>7</v>
      </c>
      <c r="M149" s="23">
        <v>7</v>
      </c>
    </row>
    <row r="150" spans="2:13" ht="12.75">
      <c r="B150" s="25">
        <v>95</v>
      </c>
      <c r="C150" s="26">
        <v>91</v>
      </c>
      <c r="D150" s="28" t="s">
        <v>67</v>
      </c>
      <c r="E150" s="28" t="s">
        <v>175</v>
      </c>
      <c r="F150" s="29">
        <v>7000000</v>
      </c>
      <c r="G150" s="30">
        <v>7130000</v>
      </c>
      <c r="H150" s="30">
        <v>7000000</v>
      </c>
      <c r="I150" s="30">
        <v>6846381.62</v>
      </c>
      <c r="J150" s="30">
        <v>153618.38</v>
      </c>
      <c r="K150" s="23">
        <v>8.99</v>
      </c>
      <c r="L150" s="23">
        <v>9</v>
      </c>
      <c r="M150" s="23">
        <v>9</v>
      </c>
    </row>
    <row r="151" spans="2:13" ht="12.75">
      <c r="B151" s="25">
        <v>96</v>
      </c>
      <c r="C151" s="26">
        <v>7</v>
      </c>
      <c r="D151" s="28" t="s">
        <v>67</v>
      </c>
      <c r="E151" s="28" t="s">
        <v>72</v>
      </c>
      <c r="F151" s="29">
        <v>5000000</v>
      </c>
      <c r="G151" s="30">
        <v>16000000</v>
      </c>
      <c r="H151" s="30">
        <v>5000000</v>
      </c>
      <c r="I151" s="30">
        <v>4995305.78</v>
      </c>
      <c r="J151" s="30">
        <v>4694.219999999739</v>
      </c>
      <c r="K151" s="23">
        <v>4.9</v>
      </c>
      <c r="L151" s="23">
        <v>4.9</v>
      </c>
      <c r="M151" s="23">
        <v>4.9</v>
      </c>
    </row>
    <row r="152" spans="2:13" ht="12.75">
      <c r="B152" s="25">
        <v>97</v>
      </c>
      <c r="C152" s="26">
        <v>28</v>
      </c>
      <c r="D152" s="28" t="s">
        <v>159</v>
      </c>
      <c r="E152" s="28" t="s">
        <v>176</v>
      </c>
      <c r="F152" s="29">
        <v>9000000</v>
      </c>
      <c r="G152" s="30">
        <v>22501000</v>
      </c>
      <c r="H152" s="30">
        <v>9000000</v>
      </c>
      <c r="I152" s="30">
        <v>8954358.82</v>
      </c>
      <c r="J152" s="30">
        <v>45641.1799999997</v>
      </c>
      <c r="K152" s="23">
        <v>6.5</v>
      </c>
      <c r="L152" s="23">
        <v>6.9</v>
      </c>
      <c r="M152" s="23">
        <v>6.64</v>
      </c>
    </row>
    <row r="153" spans="2:13" ht="12.75">
      <c r="B153" s="25">
        <v>98</v>
      </c>
      <c r="C153" s="26">
        <v>28</v>
      </c>
      <c r="D153" s="28" t="s">
        <v>160</v>
      </c>
      <c r="E153" s="28" t="s">
        <v>177</v>
      </c>
      <c r="F153" s="29">
        <v>9000000</v>
      </c>
      <c r="G153" s="30">
        <v>23001000</v>
      </c>
      <c r="H153" s="30">
        <v>9000000</v>
      </c>
      <c r="I153" s="30">
        <v>8955482.66</v>
      </c>
      <c r="J153" s="30">
        <v>44517.33999999985</v>
      </c>
      <c r="K153" s="23">
        <v>6.48</v>
      </c>
      <c r="L153" s="23">
        <v>6.48</v>
      </c>
      <c r="M153" s="23">
        <v>6.48</v>
      </c>
    </row>
    <row r="154" spans="2:13" ht="12.75">
      <c r="B154" s="25">
        <v>99</v>
      </c>
      <c r="C154" s="26">
        <v>91</v>
      </c>
      <c r="D154" s="28" t="s">
        <v>173</v>
      </c>
      <c r="E154" s="28" t="s">
        <v>178</v>
      </c>
      <c r="F154" s="29">
        <v>7000000</v>
      </c>
      <c r="G154" s="30">
        <v>9000000</v>
      </c>
      <c r="H154" s="30">
        <v>7000000</v>
      </c>
      <c r="I154" s="30">
        <v>6846378.52</v>
      </c>
      <c r="J154" s="30">
        <v>153621.48</v>
      </c>
      <c r="K154" s="23">
        <v>9</v>
      </c>
      <c r="L154" s="23">
        <v>9</v>
      </c>
      <c r="M154" s="23">
        <v>9</v>
      </c>
    </row>
    <row r="155" spans="2:13" ht="12.75">
      <c r="B155" s="25">
        <v>100</v>
      </c>
      <c r="C155" s="26">
        <v>7</v>
      </c>
      <c r="D155" s="28" t="s">
        <v>173</v>
      </c>
      <c r="E155" s="28" t="s">
        <v>179</v>
      </c>
      <c r="F155" s="29">
        <v>5000000</v>
      </c>
      <c r="G155" s="30">
        <v>15000000</v>
      </c>
      <c r="H155" s="30">
        <v>5000000</v>
      </c>
      <c r="I155" s="30">
        <v>4996454.57</v>
      </c>
      <c r="J155" s="30">
        <v>3545.429999999702</v>
      </c>
      <c r="K155" s="23">
        <v>3.5</v>
      </c>
      <c r="L155" s="23">
        <v>3.9</v>
      </c>
      <c r="M155" s="23">
        <v>3.7</v>
      </c>
    </row>
    <row r="156" spans="2:13" ht="12.75">
      <c r="B156" s="25">
        <v>101</v>
      </c>
      <c r="C156" s="26">
        <v>28</v>
      </c>
      <c r="D156" s="28" t="s">
        <v>99</v>
      </c>
      <c r="E156" s="28" t="s">
        <v>180</v>
      </c>
      <c r="F156" s="29">
        <v>9000000</v>
      </c>
      <c r="G156" s="30">
        <v>11000000</v>
      </c>
      <c r="H156" s="30">
        <v>9000000</v>
      </c>
      <c r="I156" s="30">
        <v>8953296.45</v>
      </c>
      <c r="J156" s="30">
        <v>46703.550000000745</v>
      </c>
      <c r="K156" s="23">
        <v>5.95</v>
      </c>
      <c r="L156" s="23">
        <v>7</v>
      </c>
      <c r="M156" s="23">
        <v>6.8</v>
      </c>
    </row>
    <row r="157" spans="2:13" ht="12.75">
      <c r="B157" s="25">
        <v>102</v>
      </c>
      <c r="C157" s="26">
        <v>91</v>
      </c>
      <c r="D157" s="28" t="s">
        <v>72</v>
      </c>
      <c r="E157" s="28" t="s">
        <v>181</v>
      </c>
      <c r="F157" s="29">
        <v>7000000</v>
      </c>
      <c r="G157" s="30">
        <v>7850000</v>
      </c>
      <c r="H157" s="30">
        <v>7000000</v>
      </c>
      <c r="I157" s="30">
        <v>6846378.52</v>
      </c>
      <c r="J157" s="30">
        <v>153621.48</v>
      </c>
      <c r="K157" s="23">
        <v>9</v>
      </c>
      <c r="L157" s="23">
        <v>9</v>
      </c>
      <c r="M157" s="23">
        <v>9</v>
      </c>
    </row>
    <row r="158" spans="2:13" ht="12.75">
      <c r="B158" s="25">
        <v>103</v>
      </c>
      <c r="C158" s="26">
        <v>7</v>
      </c>
      <c r="D158" s="28" t="s">
        <v>72</v>
      </c>
      <c r="E158" s="28" t="s">
        <v>182</v>
      </c>
      <c r="F158" s="29">
        <v>5000000</v>
      </c>
      <c r="G158" s="30">
        <v>12000000</v>
      </c>
      <c r="H158" s="30">
        <v>5000000</v>
      </c>
      <c r="I158" s="30">
        <v>4996150.1</v>
      </c>
      <c r="J158" s="30">
        <v>3849.9000000003725</v>
      </c>
      <c r="K158" s="23">
        <v>3.9</v>
      </c>
      <c r="L158" s="23">
        <v>4.2</v>
      </c>
      <c r="M158" s="23">
        <v>4.02</v>
      </c>
    </row>
    <row r="159" spans="1:13" s="58" customFormat="1" ht="12.75">
      <c r="A159" s="1"/>
      <c r="B159" s="25">
        <v>104</v>
      </c>
      <c r="C159" s="26">
        <v>28</v>
      </c>
      <c r="D159" s="28" t="s">
        <v>165</v>
      </c>
      <c r="E159" s="28" t="s">
        <v>73</v>
      </c>
      <c r="F159" s="29">
        <v>9000000</v>
      </c>
      <c r="G159" s="30">
        <v>21001000</v>
      </c>
      <c r="H159" s="30">
        <v>9000000</v>
      </c>
      <c r="I159" s="30">
        <v>8954700.59</v>
      </c>
      <c r="J159" s="30">
        <v>45299.41000000015</v>
      </c>
      <c r="K159" s="23">
        <v>6.3</v>
      </c>
      <c r="L159" s="23">
        <v>6.85</v>
      </c>
      <c r="M159" s="23">
        <v>6.59</v>
      </c>
    </row>
    <row r="160" spans="1:13" s="58" customFormat="1" ht="12.75">
      <c r="A160" s="1"/>
      <c r="B160" s="25">
        <v>105</v>
      </c>
      <c r="C160" s="26">
        <v>28</v>
      </c>
      <c r="D160" s="28" t="s">
        <v>183</v>
      </c>
      <c r="E160" s="28" t="s">
        <v>184</v>
      </c>
      <c r="F160" s="29">
        <v>9000000</v>
      </c>
      <c r="G160" s="30">
        <v>11670000</v>
      </c>
      <c r="H160" s="30">
        <v>9000000</v>
      </c>
      <c r="I160" s="30">
        <v>8952385.2</v>
      </c>
      <c r="J160" s="30">
        <v>47614.800000000745</v>
      </c>
      <c r="K160" s="23">
        <v>6.7</v>
      </c>
      <c r="L160" s="23">
        <v>7</v>
      </c>
      <c r="M160" s="23">
        <v>6.93</v>
      </c>
    </row>
    <row r="161" spans="1:13" s="58" customFormat="1" ht="12.75">
      <c r="A161" s="1"/>
      <c r="B161" s="25">
        <v>106</v>
      </c>
      <c r="C161" s="26">
        <v>91</v>
      </c>
      <c r="D161" s="28" t="s">
        <v>179</v>
      </c>
      <c r="E161" s="28" t="s">
        <v>185</v>
      </c>
      <c r="F161" s="29">
        <v>7000000</v>
      </c>
      <c r="G161" s="30">
        <v>10000000</v>
      </c>
      <c r="H161" s="30">
        <v>7000000</v>
      </c>
      <c r="I161" s="30">
        <v>6846736.3</v>
      </c>
      <c r="J161" s="30">
        <v>153263.7</v>
      </c>
      <c r="K161" s="23">
        <v>8.95</v>
      </c>
      <c r="L161" s="23">
        <v>9</v>
      </c>
      <c r="M161" s="23">
        <v>8.98</v>
      </c>
    </row>
    <row r="162" spans="1:13" s="58" customFormat="1" ht="12.75">
      <c r="A162" s="1"/>
      <c r="B162" s="25">
        <v>107</v>
      </c>
      <c r="C162" s="26">
        <v>7</v>
      </c>
      <c r="D162" s="28" t="s">
        <v>179</v>
      </c>
      <c r="E162" s="28" t="s">
        <v>109</v>
      </c>
      <c r="F162" s="29">
        <v>5000000</v>
      </c>
      <c r="G162" s="30">
        <v>16000000</v>
      </c>
      <c r="H162" s="30">
        <v>5000000</v>
      </c>
      <c r="I162" s="30">
        <v>4996249.66</v>
      </c>
      <c r="J162" s="30">
        <v>3750.339999999851</v>
      </c>
      <c r="K162" s="23">
        <v>3.88</v>
      </c>
      <c r="L162" s="23">
        <v>3.98</v>
      </c>
      <c r="M162" s="23">
        <v>3.91</v>
      </c>
    </row>
    <row r="163" spans="1:13" s="58" customFormat="1" ht="12.75">
      <c r="A163" s="1"/>
      <c r="B163" s="25">
        <v>110</v>
      </c>
      <c r="C163" s="26">
        <v>28</v>
      </c>
      <c r="D163" s="28" t="s">
        <v>105</v>
      </c>
      <c r="E163" s="28" t="s">
        <v>186</v>
      </c>
      <c r="F163" s="29">
        <v>9000000</v>
      </c>
      <c r="G163" s="30">
        <v>14157000</v>
      </c>
      <c r="H163" s="30">
        <v>9000000</v>
      </c>
      <c r="I163" s="30">
        <v>8952808.31</v>
      </c>
      <c r="J163" s="30">
        <v>47191.68999999948</v>
      </c>
      <c r="K163" s="23">
        <v>6.55</v>
      </c>
      <c r="L163" s="23">
        <v>7</v>
      </c>
      <c r="M163" s="23">
        <v>6.87</v>
      </c>
    </row>
    <row r="164" spans="1:13" s="58" customFormat="1" ht="12.75">
      <c r="A164" s="1"/>
      <c r="B164" s="25">
        <v>108</v>
      </c>
      <c r="C164" s="26">
        <v>91</v>
      </c>
      <c r="D164" s="28" t="s">
        <v>182</v>
      </c>
      <c r="E164" s="28" t="s">
        <v>187</v>
      </c>
      <c r="F164" s="29">
        <v>7000000</v>
      </c>
      <c r="G164" s="30">
        <v>8500000</v>
      </c>
      <c r="H164" s="30">
        <v>7000000</v>
      </c>
      <c r="I164" s="30">
        <v>6846414.3</v>
      </c>
      <c r="J164" s="30">
        <v>153585.7</v>
      </c>
      <c r="K164" s="23">
        <v>8.99</v>
      </c>
      <c r="L164" s="23">
        <v>9</v>
      </c>
      <c r="M164" s="23">
        <v>9</v>
      </c>
    </row>
    <row r="165" spans="1:13" s="58" customFormat="1" ht="12.75">
      <c r="A165" s="1"/>
      <c r="B165" s="25">
        <v>109</v>
      </c>
      <c r="C165" s="26">
        <v>7</v>
      </c>
      <c r="D165" s="28" t="s">
        <v>182</v>
      </c>
      <c r="E165" s="28" t="s">
        <v>113</v>
      </c>
      <c r="F165" s="29">
        <v>5000000</v>
      </c>
      <c r="G165" s="30">
        <v>11000000</v>
      </c>
      <c r="H165" s="30">
        <v>5000000</v>
      </c>
      <c r="I165" s="30">
        <v>4996207.54</v>
      </c>
      <c r="J165" s="30">
        <v>3792.4599999999627</v>
      </c>
      <c r="K165" s="23">
        <v>3.89</v>
      </c>
      <c r="L165" s="23">
        <v>4.15</v>
      </c>
      <c r="M165" s="23">
        <v>3.96</v>
      </c>
    </row>
    <row r="166" spans="1:13" s="58" customFormat="1" ht="12.75">
      <c r="A166" s="1"/>
      <c r="B166" s="25">
        <v>111</v>
      </c>
      <c r="C166" s="26">
        <v>28</v>
      </c>
      <c r="D166" s="28" t="s">
        <v>188</v>
      </c>
      <c r="E166" s="28" t="s">
        <v>189</v>
      </c>
      <c r="F166" s="29">
        <v>9000000</v>
      </c>
      <c r="G166" s="30">
        <v>16500000</v>
      </c>
      <c r="H166" s="30">
        <v>9000000</v>
      </c>
      <c r="I166" s="30">
        <v>8952783.3</v>
      </c>
      <c r="J166" s="30">
        <v>47216.699999999255</v>
      </c>
      <c r="K166" s="23">
        <v>6.8</v>
      </c>
      <c r="L166" s="23">
        <v>7</v>
      </c>
      <c r="M166" s="23">
        <v>6.88</v>
      </c>
    </row>
    <row r="167" spans="1:13" s="58" customFormat="1" ht="12.75">
      <c r="A167" s="1"/>
      <c r="B167" s="25">
        <v>112</v>
      </c>
      <c r="C167" s="26">
        <v>28</v>
      </c>
      <c r="D167" s="28" t="s">
        <v>190</v>
      </c>
      <c r="E167" s="28" t="s">
        <v>191</v>
      </c>
      <c r="F167" s="29">
        <v>9000000</v>
      </c>
      <c r="G167" s="30">
        <v>9000000</v>
      </c>
      <c r="H167" s="30">
        <v>9000000</v>
      </c>
      <c r="I167" s="30">
        <v>8951929.37</v>
      </c>
      <c r="J167" s="30">
        <v>48070.63000000082</v>
      </c>
      <c r="K167" s="23">
        <v>7</v>
      </c>
      <c r="L167" s="23">
        <v>7</v>
      </c>
      <c r="M167" s="23">
        <v>7</v>
      </c>
    </row>
    <row r="168" spans="1:13" s="58" customFormat="1" ht="12.75">
      <c r="A168" s="1"/>
      <c r="B168" s="25">
        <v>113</v>
      </c>
      <c r="C168" s="26">
        <v>91</v>
      </c>
      <c r="D168" s="28" t="s">
        <v>109</v>
      </c>
      <c r="E168" s="28" t="s">
        <v>192</v>
      </c>
      <c r="F168" s="29">
        <v>7000000</v>
      </c>
      <c r="G168" s="30">
        <v>7000000</v>
      </c>
      <c r="H168" s="30">
        <v>7000000</v>
      </c>
      <c r="I168" s="30">
        <v>6846378.52</v>
      </c>
      <c r="J168" s="30">
        <v>153621.48</v>
      </c>
      <c r="K168" s="23">
        <v>9</v>
      </c>
      <c r="L168" s="23">
        <v>9</v>
      </c>
      <c r="M168" s="23">
        <v>9</v>
      </c>
    </row>
    <row r="169" spans="1:13" s="58" customFormat="1" ht="12.75">
      <c r="A169" s="1"/>
      <c r="B169" s="25">
        <v>114</v>
      </c>
      <c r="C169" s="26">
        <v>7</v>
      </c>
      <c r="D169" s="28" t="s">
        <v>109</v>
      </c>
      <c r="E169" s="28" t="s">
        <v>117</v>
      </c>
      <c r="F169" s="29">
        <v>5000000</v>
      </c>
      <c r="G169" s="30">
        <v>15000000</v>
      </c>
      <c r="H169" s="30">
        <v>5000000</v>
      </c>
      <c r="I169" s="30">
        <v>4996358.82</v>
      </c>
      <c r="J169" s="30">
        <v>3641.179999999702</v>
      </c>
      <c r="K169" s="23">
        <v>3.8</v>
      </c>
      <c r="L169" s="23">
        <v>3.8</v>
      </c>
      <c r="M169" s="23">
        <v>3.8</v>
      </c>
    </row>
    <row r="170" spans="1:13" s="58" customFormat="1" ht="12.75">
      <c r="A170" s="1"/>
      <c r="B170" s="25">
        <v>115</v>
      </c>
      <c r="C170" s="26">
        <v>91</v>
      </c>
      <c r="D170" s="28" t="s">
        <v>113</v>
      </c>
      <c r="E170" s="28" t="s">
        <v>193</v>
      </c>
      <c r="F170" s="29">
        <v>7000000</v>
      </c>
      <c r="G170" s="30">
        <v>10903000</v>
      </c>
      <c r="H170" s="30">
        <v>7000000</v>
      </c>
      <c r="I170" s="30">
        <v>6846400.06</v>
      </c>
      <c r="J170" s="30">
        <v>153599.94</v>
      </c>
      <c r="K170" s="23">
        <v>8.99</v>
      </c>
      <c r="L170" s="23">
        <v>9</v>
      </c>
      <c r="M170" s="23">
        <v>9</v>
      </c>
    </row>
    <row r="171" spans="1:13" s="58" customFormat="1" ht="12.75">
      <c r="A171" s="1"/>
      <c r="B171" s="25">
        <v>116</v>
      </c>
      <c r="C171" s="26">
        <v>7</v>
      </c>
      <c r="D171" s="28" t="s">
        <v>113</v>
      </c>
      <c r="E171" s="28" t="s">
        <v>120</v>
      </c>
      <c r="F171" s="29">
        <v>5000000</v>
      </c>
      <c r="G171" s="30">
        <v>15000000</v>
      </c>
      <c r="H171" s="30">
        <v>5000000</v>
      </c>
      <c r="I171" s="30">
        <v>4996502.45</v>
      </c>
      <c r="J171" s="30">
        <v>3497.5499999998137</v>
      </c>
      <c r="K171" s="23">
        <v>3.49</v>
      </c>
      <c r="L171" s="23">
        <v>3.75</v>
      </c>
      <c r="M171" s="23">
        <v>3.65</v>
      </c>
    </row>
    <row r="172" spans="1:13" s="58" customFormat="1" ht="12.75">
      <c r="A172" s="1"/>
      <c r="B172" s="25">
        <v>117</v>
      </c>
      <c r="C172" s="26">
        <v>28</v>
      </c>
      <c r="D172" s="28" t="s">
        <v>59</v>
      </c>
      <c r="E172" s="28" t="s">
        <v>194</v>
      </c>
      <c r="F172" s="29">
        <v>9000000</v>
      </c>
      <c r="G172" s="30">
        <v>16702000</v>
      </c>
      <c r="H172" s="30">
        <v>9000000</v>
      </c>
      <c r="I172" s="30">
        <v>8952297.58</v>
      </c>
      <c r="J172" s="30">
        <v>47702.419999999925</v>
      </c>
      <c r="K172" s="23">
        <v>6.75</v>
      </c>
      <c r="L172" s="23">
        <v>7</v>
      </c>
      <c r="M172" s="23">
        <v>6.95</v>
      </c>
    </row>
    <row r="173" spans="1:13" s="58" customFormat="1" ht="12.75">
      <c r="A173" s="1"/>
      <c r="B173" s="25">
        <v>118</v>
      </c>
      <c r="C173" s="26">
        <v>28</v>
      </c>
      <c r="D173" s="28" t="s">
        <v>170</v>
      </c>
      <c r="E173" s="28" t="s">
        <v>195</v>
      </c>
      <c r="F173" s="29">
        <v>9000000</v>
      </c>
      <c r="G173" s="30">
        <v>17879000</v>
      </c>
      <c r="H173" s="30">
        <v>9000000</v>
      </c>
      <c r="I173" s="30">
        <v>8952228.37</v>
      </c>
      <c r="J173" s="30">
        <v>47771.63000000082</v>
      </c>
      <c r="K173" s="23">
        <v>6.85</v>
      </c>
      <c r="L173" s="23">
        <v>7</v>
      </c>
      <c r="M173" s="23">
        <v>6.96</v>
      </c>
    </row>
    <row r="174" spans="1:13" s="58" customFormat="1" ht="12.75">
      <c r="A174" s="1"/>
      <c r="B174" s="25">
        <v>119</v>
      </c>
      <c r="C174" s="26">
        <v>91</v>
      </c>
      <c r="D174" s="28" t="s">
        <v>117</v>
      </c>
      <c r="E174" s="28" t="s">
        <v>196</v>
      </c>
      <c r="F174" s="29">
        <v>7000000</v>
      </c>
      <c r="G174" s="30">
        <v>7000000</v>
      </c>
      <c r="H174" s="30">
        <v>7000000</v>
      </c>
      <c r="I174" s="30">
        <v>6846378.52</v>
      </c>
      <c r="J174" s="30">
        <v>153621.48</v>
      </c>
      <c r="K174" s="23">
        <v>9</v>
      </c>
      <c r="L174" s="23">
        <v>9</v>
      </c>
      <c r="M174" s="23">
        <v>9</v>
      </c>
    </row>
    <row r="175" spans="1:13" s="58" customFormat="1" ht="12.75">
      <c r="A175" s="1"/>
      <c r="B175" s="25">
        <v>120</v>
      </c>
      <c r="C175" s="26">
        <v>7</v>
      </c>
      <c r="D175" s="28" t="s">
        <v>117</v>
      </c>
      <c r="E175" s="28" t="s">
        <v>125</v>
      </c>
      <c r="F175" s="29">
        <v>5000000</v>
      </c>
      <c r="G175" s="30">
        <v>10000000</v>
      </c>
      <c r="H175" s="30">
        <v>5000000</v>
      </c>
      <c r="I175" s="30">
        <v>4996655.66</v>
      </c>
      <c r="J175" s="30">
        <v>3344.339999999851</v>
      </c>
      <c r="K175" s="23">
        <v>3.49</v>
      </c>
      <c r="L175" s="23">
        <v>3.49</v>
      </c>
      <c r="M175" s="23">
        <v>3.49</v>
      </c>
    </row>
    <row r="176" spans="1:13" s="58" customFormat="1" ht="12.75">
      <c r="A176" s="1"/>
      <c r="B176" s="25">
        <v>121</v>
      </c>
      <c r="C176" s="26">
        <v>28</v>
      </c>
      <c r="D176" s="28" t="s">
        <v>174</v>
      </c>
      <c r="E176" s="28" t="s">
        <v>197</v>
      </c>
      <c r="F176" s="29">
        <v>9000000</v>
      </c>
      <c r="G176" s="30">
        <v>12000000</v>
      </c>
      <c r="H176" s="30">
        <v>9000000</v>
      </c>
      <c r="I176" s="30">
        <v>8952043.21</v>
      </c>
      <c r="J176" s="30">
        <v>47956.789999999106</v>
      </c>
      <c r="K176" s="23">
        <v>6.95</v>
      </c>
      <c r="L176" s="23">
        <v>7</v>
      </c>
      <c r="M176" s="23">
        <v>6.98</v>
      </c>
    </row>
    <row r="177" spans="1:13" s="58" customFormat="1" ht="12.75">
      <c r="A177" s="1"/>
      <c r="B177" s="25">
        <v>122</v>
      </c>
      <c r="C177" s="26">
        <v>91</v>
      </c>
      <c r="D177" s="28" t="s">
        <v>120</v>
      </c>
      <c r="E177" s="28" t="s">
        <v>198</v>
      </c>
      <c r="F177" s="29">
        <v>7000000</v>
      </c>
      <c r="G177" s="30">
        <v>10000000</v>
      </c>
      <c r="H177" s="30">
        <v>7000000</v>
      </c>
      <c r="I177" s="30">
        <v>6846426.23</v>
      </c>
      <c r="J177" s="30">
        <v>153573.77</v>
      </c>
      <c r="K177" s="23">
        <v>8.99</v>
      </c>
      <c r="L177" s="23">
        <v>9</v>
      </c>
      <c r="M177" s="23">
        <v>9</v>
      </c>
    </row>
    <row r="178" spans="1:13" s="58" customFormat="1" ht="12.75">
      <c r="A178" s="1"/>
      <c r="B178" s="25">
        <v>123</v>
      </c>
      <c r="C178" s="26">
        <v>7</v>
      </c>
      <c r="D178" s="28" t="s">
        <v>120</v>
      </c>
      <c r="E178" s="28" t="s">
        <v>128</v>
      </c>
      <c r="F178" s="29">
        <v>5000000</v>
      </c>
      <c r="G178" s="30">
        <v>9500000</v>
      </c>
      <c r="H178" s="30">
        <v>5000000</v>
      </c>
      <c r="I178" s="30">
        <v>4996450.79</v>
      </c>
      <c r="J178" s="30">
        <v>3549.2099999999627</v>
      </c>
      <c r="K178" s="23">
        <v>3.44</v>
      </c>
      <c r="L178" s="23">
        <v>5</v>
      </c>
      <c r="M178" s="23">
        <v>3.7</v>
      </c>
    </row>
    <row r="179" spans="2:13" ht="12.75">
      <c r="B179" s="25">
        <v>124</v>
      </c>
      <c r="C179" s="26">
        <v>28</v>
      </c>
      <c r="D179" s="28" t="s">
        <v>176</v>
      </c>
      <c r="E179" s="28" t="s">
        <v>199</v>
      </c>
      <c r="F179" s="29">
        <v>9000000</v>
      </c>
      <c r="G179" s="30">
        <v>15315000</v>
      </c>
      <c r="H179" s="30">
        <v>9000000</v>
      </c>
      <c r="I179" s="30">
        <v>8952054.61</v>
      </c>
      <c r="J179" s="30">
        <v>47945.390000000596</v>
      </c>
      <c r="K179" s="23">
        <v>6.85</v>
      </c>
      <c r="L179" s="23">
        <v>7</v>
      </c>
      <c r="M179" s="23">
        <v>6.98</v>
      </c>
    </row>
    <row r="180" spans="2:13" ht="12.75">
      <c r="B180" s="25">
        <v>125</v>
      </c>
      <c r="C180" s="26">
        <v>28</v>
      </c>
      <c r="D180" s="28" t="s">
        <v>177</v>
      </c>
      <c r="E180" s="28" t="s">
        <v>200</v>
      </c>
      <c r="F180" s="29">
        <v>9000000</v>
      </c>
      <c r="G180" s="30">
        <v>16724000</v>
      </c>
      <c r="H180" s="30">
        <v>9000000</v>
      </c>
      <c r="I180" s="30">
        <v>8952502.04</v>
      </c>
      <c r="J180" s="30">
        <v>47497.960000000894</v>
      </c>
      <c r="K180" s="23">
        <v>6.79</v>
      </c>
      <c r="L180" s="23">
        <v>7</v>
      </c>
      <c r="M180" s="23">
        <v>6.92</v>
      </c>
    </row>
    <row r="181" spans="2:13" ht="12.75">
      <c r="B181" s="25">
        <v>126</v>
      </c>
      <c r="C181" s="26">
        <v>91</v>
      </c>
      <c r="D181" s="28" t="s">
        <v>125</v>
      </c>
      <c r="E181" s="28" t="s">
        <v>201</v>
      </c>
      <c r="F181" s="29">
        <v>7000000</v>
      </c>
      <c r="G181" s="30">
        <v>13500000</v>
      </c>
      <c r="H181" s="30">
        <v>7000000</v>
      </c>
      <c r="I181" s="30">
        <v>6846509.69</v>
      </c>
      <c r="J181" s="30">
        <v>153490.31</v>
      </c>
      <c r="K181" s="23">
        <v>8.99</v>
      </c>
      <c r="L181" s="23">
        <v>9</v>
      </c>
      <c r="M181" s="23">
        <v>8.99</v>
      </c>
    </row>
    <row r="182" spans="2:13" ht="12.75">
      <c r="B182" s="25">
        <v>127</v>
      </c>
      <c r="C182" s="26">
        <v>7</v>
      </c>
      <c r="D182" s="28" t="s">
        <v>125</v>
      </c>
      <c r="E182" s="28" t="s">
        <v>132</v>
      </c>
      <c r="F182" s="29">
        <v>5000000</v>
      </c>
      <c r="G182" s="30">
        <v>15000000</v>
      </c>
      <c r="H182" s="30">
        <v>5000000</v>
      </c>
      <c r="I182" s="30">
        <v>4996655.66</v>
      </c>
      <c r="J182" s="30">
        <v>3344.339999999851</v>
      </c>
      <c r="K182" s="23">
        <v>3.49</v>
      </c>
      <c r="L182" s="23">
        <v>3.49</v>
      </c>
      <c r="M182" s="23">
        <v>3.49</v>
      </c>
    </row>
    <row r="183" spans="2:13" ht="12.75">
      <c r="B183" s="25">
        <v>128</v>
      </c>
      <c r="C183" s="26">
        <v>28</v>
      </c>
      <c r="D183" s="28" t="s">
        <v>180</v>
      </c>
      <c r="E183" s="28" t="s">
        <v>202</v>
      </c>
      <c r="F183" s="29">
        <v>9000000</v>
      </c>
      <c r="G183" s="30">
        <v>20567000</v>
      </c>
      <c r="H183" s="30">
        <v>9000000</v>
      </c>
      <c r="I183" s="30">
        <v>8952252.45</v>
      </c>
      <c r="J183" s="30">
        <v>47747.550000000745</v>
      </c>
      <c r="K183" s="23">
        <v>6.85</v>
      </c>
      <c r="L183" s="23">
        <v>7</v>
      </c>
      <c r="M183" s="23">
        <v>6.95</v>
      </c>
    </row>
    <row r="184" spans="2:13" ht="12.75">
      <c r="B184" s="25">
        <v>129</v>
      </c>
      <c r="C184" s="26">
        <v>91</v>
      </c>
      <c r="D184" s="28" t="s">
        <v>128</v>
      </c>
      <c r="E184" s="28" t="s">
        <v>203</v>
      </c>
      <c r="F184" s="29">
        <v>7000000</v>
      </c>
      <c r="G184" s="30">
        <v>12000000</v>
      </c>
      <c r="H184" s="30">
        <v>7000000</v>
      </c>
      <c r="I184" s="30">
        <v>6846497.77</v>
      </c>
      <c r="J184" s="30">
        <v>153502.23</v>
      </c>
      <c r="K184" s="23">
        <v>8.99</v>
      </c>
      <c r="L184" s="23">
        <v>9</v>
      </c>
      <c r="M184" s="23">
        <v>8.99</v>
      </c>
    </row>
    <row r="185" spans="2:13" ht="12.75">
      <c r="B185" s="25">
        <v>130</v>
      </c>
      <c r="C185" s="26">
        <v>7</v>
      </c>
      <c r="D185" s="28" t="s">
        <v>128</v>
      </c>
      <c r="E185" s="28" t="s">
        <v>136</v>
      </c>
      <c r="F185" s="29">
        <v>5000000</v>
      </c>
      <c r="G185" s="30">
        <v>8000000</v>
      </c>
      <c r="H185" s="30">
        <v>5000000</v>
      </c>
      <c r="I185" s="30">
        <v>4995411.07</v>
      </c>
      <c r="J185" s="30">
        <v>4588.929999999702</v>
      </c>
      <c r="K185" s="23">
        <v>4.55</v>
      </c>
      <c r="L185" s="23">
        <v>5</v>
      </c>
      <c r="M185" s="23">
        <v>4.79</v>
      </c>
    </row>
    <row r="186" spans="2:13" ht="12.75">
      <c r="B186" s="25">
        <v>131</v>
      </c>
      <c r="C186" s="26">
        <v>28</v>
      </c>
      <c r="D186" s="28" t="s">
        <v>73</v>
      </c>
      <c r="E186" s="28" t="s">
        <v>204</v>
      </c>
      <c r="F186" s="29">
        <v>9000000</v>
      </c>
      <c r="G186" s="30">
        <v>24000000</v>
      </c>
      <c r="H186" s="30">
        <v>9000000</v>
      </c>
      <c r="I186" s="30">
        <v>8952126.7</v>
      </c>
      <c r="J186" s="30">
        <v>47873.300000000745</v>
      </c>
      <c r="K186" s="23">
        <v>6.89</v>
      </c>
      <c r="L186" s="23">
        <v>7</v>
      </c>
      <c r="M186" s="23">
        <v>6.97</v>
      </c>
    </row>
    <row r="187" spans="2:13" ht="12.75">
      <c r="B187" s="25">
        <v>132</v>
      </c>
      <c r="C187" s="26">
        <v>28</v>
      </c>
      <c r="D187" s="28" t="s">
        <v>184</v>
      </c>
      <c r="E187" s="28" t="s">
        <v>205</v>
      </c>
      <c r="F187" s="29">
        <v>9000000</v>
      </c>
      <c r="G187" s="30">
        <v>23000000</v>
      </c>
      <c r="H187" s="30">
        <v>9000000</v>
      </c>
      <c r="I187" s="30">
        <v>8952134.29</v>
      </c>
      <c r="J187" s="30">
        <v>47865.710000000894</v>
      </c>
      <c r="K187" s="23">
        <v>6.95</v>
      </c>
      <c r="L187" s="23">
        <v>6.98</v>
      </c>
      <c r="M187" s="23">
        <v>6.97</v>
      </c>
    </row>
    <row r="188" spans="2:13" ht="12.75">
      <c r="B188" s="25">
        <v>133</v>
      </c>
      <c r="C188" s="26">
        <v>90</v>
      </c>
      <c r="D188" s="28" t="s">
        <v>132</v>
      </c>
      <c r="E188" s="28" t="s">
        <v>206</v>
      </c>
      <c r="F188" s="29">
        <v>7000000</v>
      </c>
      <c r="G188" s="30">
        <v>14300000</v>
      </c>
      <c r="H188" s="30">
        <v>7000000</v>
      </c>
      <c r="I188" s="30">
        <v>6848525.62</v>
      </c>
      <c r="J188" s="30">
        <v>151474.38</v>
      </c>
      <c r="K188" s="23">
        <v>8.97</v>
      </c>
      <c r="L188" s="23">
        <v>8.97</v>
      </c>
      <c r="M188" s="23">
        <v>8.97</v>
      </c>
    </row>
    <row r="189" spans="2:13" ht="12.75">
      <c r="B189" s="25">
        <v>134</v>
      </c>
      <c r="C189" s="26">
        <v>7</v>
      </c>
      <c r="D189" s="28" t="s">
        <v>132</v>
      </c>
      <c r="E189" s="28" t="s">
        <v>143</v>
      </c>
      <c r="F189" s="29">
        <v>5000000</v>
      </c>
      <c r="G189" s="30">
        <v>13500000</v>
      </c>
      <c r="H189" s="30">
        <v>5000000</v>
      </c>
      <c r="I189" s="30">
        <v>4996761</v>
      </c>
      <c r="J189" s="30">
        <v>3239</v>
      </c>
      <c r="K189" s="23">
        <v>3.38</v>
      </c>
      <c r="L189" s="23">
        <v>3.38</v>
      </c>
      <c r="M189" s="23">
        <v>3.38</v>
      </c>
    </row>
    <row r="190" spans="2:13" ht="12.75">
      <c r="B190" s="25">
        <v>135</v>
      </c>
      <c r="C190" s="26">
        <v>28</v>
      </c>
      <c r="D190" s="28" t="s">
        <v>186</v>
      </c>
      <c r="E190" s="28" t="s">
        <v>207</v>
      </c>
      <c r="F190" s="29">
        <v>9000000</v>
      </c>
      <c r="G190" s="30">
        <v>33004000</v>
      </c>
      <c r="H190" s="30">
        <v>9000000</v>
      </c>
      <c r="I190" s="30">
        <v>8955596.6</v>
      </c>
      <c r="J190" s="30">
        <v>44403.40000000037</v>
      </c>
      <c r="K190" s="23">
        <v>6.45</v>
      </c>
      <c r="L190" s="23">
        <v>6.47</v>
      </c>
      <c r="M190" s="23">
        <v>6.46</v>
      </c>
    </row>
    <row r="191" spans="2:13" ht="12.75">
      <c r="B191" s="25">
        <v>136</v>
      </c>
      <c r="C191" s="26">
        <v>91</v>
      </c>
      <c r="D191" s="28" t="s">
        <v>136</v>
      </c>
      <c r="E191" s="28" t="s">
        <v>208</v>
      </c>
      <c r="F191" s="29">
        <v>7000000</v>
      </c>
      <c r="G191" s="30">
        <v>18966000</v>
      </c>
      <c r="H191" s="30">
        <v>7000000</v>
      </c>
      <c r="I191" s="30">
        <v>6850292.39</v>
      </c>
      <c r="J191" s="30">
        <v>149707.61</v>
      </c>
      <c r="K191" s="23">
        <v>8.67</v>
      </c>
      <c r="L191" s="23">
        <v>8.88</v>
      </c>
      <c r="M191" s="23">
        <v>8.77</v>
      </c>
    </row>
    <row r="192" spans="2:13" ht="12.75">
      <c r="B192" s="25">
        <v>137</v>
      </c>
      <c r="C192" s="26">
        <v>7</v>
      </c>
      <c r="D192" s="28" t="s">
        <v>136</v>
      </c>
      <c r="E192" s="28" t="s">
        <v>209</v>
      </c>
      <c r="F192" s="29">
        <v>5000000</v>
      </c>
      <c r="G192" s="30">
        <v>15966000</v>
      </c>
      <c r="H192" s="30">
        <v>5000000</v>
      </c>
      <c r="I192" s="30">
        <v>4997111.53</v>
      </c>
      <c r="J192" s="30">
        <v>2888.4699999997392</v>
      </c>
      <c r="K192" s="23">
        <v>2.95</v>
      </c>
      <c r="L192" s="23">
        <v>3.11</v>
      </c>
      <c r="M192" s="23">
        <v>3.01</v>
      </c>
    </row>
    <row r="193" spans="2:13" ht="12.75">
      <c r="B193" s="25">
        <v>138</v>
      </c>
      <c r="C193" s="26">
        <v>28</v>
      </c>
      <c r="D193" s="28" t="s">
        <v>189</v>
      </c>
      <c r="E193" s="59" t="s">
        <v>210</v>
      </c>
      <c r="F193" s="29">
        <v>10000000</v>
      </c>
      <c r="G193" s="30">
        <v>32804000</v>
      </c>
      <c r="H193" s="30">
        <v>10000000</v>
      </c>
      <c r="I193" s="30">
        <v>9954738.54</v>
      </c>
      <c r="J193" s="30">
        <v>45261.460000000894</v>
      </c>
      <c r="K193" s="23">
        <v>5.49</v>
      </c>
      <c r="L193" s="23">
        <v>6.11</v>
      </c>
      <c r="M193" s="23">
        <v>5.93</v>
      </c>
    </row>
    <row r="194" spans="2:13" ht="12.75">
      <c r="B194" s="25">
        <v>139</v>
      </c>
      <c r="C194" s="26">
        <v>28</v>
      </c>
      <c r="D194" s="28" t="s">
        <v>191</v>
      </c>
      <c r="E194" s="59" t="s">
        <v>211</v>
      </c>
      <c r="F194" s="29">
        <v>10000000</v>
      </c>
      <c r="G194" s="30">
        <v>30008000</v>
      </c>
      <c r="H194" s="30">
        <v>10000000</v>
      </c>
      <c r="I194" s="30">
        <v>9956593.77</v>
      </c>
      <c r="J194" s="30">
        <v>43406.23000000045</v>
      </c>
      <c r="K194" s="23">
        <v>5.45</v>
      </c>
      <c r="L194" s="23">
        <v>5.9</v>
      </c>
      <c r="M194" s="23">
        <v>5.68</v>
      </c>
    </row>
    <row r="195" spans="2:13" ht="12.75">
      <c r="B195" s="25">
        <v>140</v>
      </c>
      <c r="C195" s="26">
        <v>91</v>
      </c>
      <c r="D195" s="28" t="s">
        <v>143</v>
      </c>
      <c r="E195" s="59" t="s">
        <v>212</v>
      </c>
      <c r="F195" s="29">
        <v>7000000</v>
      </c>
      <c r="G195" s="30">
        <v>15810000</v>
      </c>
      <c r="H195" s="30">
        <v>7000000</v>
      </c>
      <c r="I195" s="30">
        <v>6855419.33</v>
      </c>
      <c r="J195" s="30">
        <v>144580.67</v>
      </c>
      <c r="K195" s="23">
        <v>8.29</v>
      </c>
      <c r="L195" s="23">
        <v>8.47</v>
      </c>
      <c r="M195" s="23">
        <v>8.46</v>
      </c>
    </row>
    <row r="196" spans="2:13" ht="12.75">
      <c r="B196" s="25">
        <v>141</v>
      </c>
      <c r="C196" s="26">
        <v>7</v>
      </c>
      <c r="D196" s="28" t="s">
        <v>143</v>
      </c>
      <c r="E196" s="59" t="s">
        <v>148</v>
      </c>
      <c r="F196" s="29">
        <v>5000000</v>
      </c>
      <c r="G196" s="30">
        <v>10000000</v>
      </c>
      <c r="H196" s="30">
        <v>5000000</v>
      </c>
      <c r="I196" s="30">
        <v>4997364.4</v>
      </c>
      <c r="J196" s="30">
        <v>2635.5999999996275</v>
      </c>
      <c r="K196" s="23">
        <v>2.75</v>
      </c>
      <c r="L196" s="23">
        <v>2.75</v>
      </c>
      <c r="M196" s="23">
        <v>2.75</v>
      </c>
    </row>
    <row r="197" spans="2:13" ht="12.75">
      <c r="B197" s="25">
        <v>142</v>
      </c>
      <c r="C197" s="26">
        <v>28</v>
      </c>
      <c r="D197" s="28" t="s">
        <v>213</v>
      </c>
      <c r="E197" s="59" t="s">
        <v>214</v>
      </c>
      <c r="F197" s="29">
        <v>10000000</v>
      </c>
      <c r="G197" s="30">
        <v>17004000</v>
      </c>
      <c r="H197" s="30">
        <v>10000000</v>
      </c>
      <c r="I197" s="30">
        <v>9954135.56</v>
      </c>
      <c r="J197" s="30">
        <v>45864.43999999948</v>
      </c>
      <c r="K197" s="23">
        <v>4.95</v>
      </c>
      <c r="L197" s="23">
        <v>7</v>
      </c>
      <c r="M197" s="23">
        <v>6.01</v>
      </c>
    </row>
    <row r="198" spans="2:13" ht="12.75">
      <c r="B198" s="25">
        <v>143</v>
      </c>
      <c r="C198" s="26">
        <v>91</v>
      </c>
      <c r="D198" s="28" t="s">
        <v>209</v>
      </c>
      <c r="E198" s="59" t="s">
        <v>215</v>
      </c>
      <c r="F198" s="29">
        <v>7000000</v>
      </c>
      <c r="G198" s="30">
        <v>12690000</v>
      </c>
      <c r="H198" s="30">
        <v>7000000</v>
      </c>
      <c r="I198" s="30">
        <v>6855917.77</v>
      </c>
      <c r="J198" s="30">
        <v>144082.23</v>
      </c>
      <c r="K198" s="23">
        <v>7.99</v>
      </c>
      <c r="L198" s="23">
        <v>9</v>
      </c>
      <c r="M198" s="23">
        <v>8.43</v>
      </c>
    </row>
    <row r="199" spans="2:13" ht="12.75">
      <c r="B199" s="25">
        <v>144</v>
      </c>
      <c r="C199" s="26">
        <v>7</v>
      </c>
      <c r="D199" s="28" t="s">
        <v>209</v>
      </c>
      <c r="E199" s="59" t="s">
        <v>151</v>
      </c>
      <c r="F199" s="29">
        <v>5000000</v>
      </c>
      <c r="G199" s="30">
        <v>16200000</v>
      </c>
      <c r="H199" s="30">
        <v>5000000</v>
      </c>
      <c r="I199" s="30">
        <v>4997170.54</v>
      </c>
      <c r="J199" s="30">
        <v>2829.4599999999627</v>
      </c>
      <c r="K199" s="23">
        <v>2.55</v>
      </c>
      <c r="L199" s="23">
        <v>3.15</v>
      </c>
      <c r="M199" s="23">
        <v>2.95</v>
      </c>
    </row>
    <row r="200" spans="2:13" ht="12.75">
      <c r="B200" s="25">
        <v>145</v>
      </c>
      <c r="C200" s="26">
        <v>28</v>
      </c>
      <c r="D200" s="28" t="s">
        <v>194</v>
      </c>
      <c r="E200" s="59" t="s">
        <v>216</v>
      </c>
      <c r="F200" s="29">
        <v>10000000</v>
      </c>
      <c r="G200" s="30">
        <v>21000000</v>
      </c>
      <c r="H200" s="30">
        <v>10000000</v>
      </c>
      <c r="I200" s="30">
        <v>9950347.52</v>
      </c>
      <c r="J200" s="30">
        <v>49652.48000000045</v>
      </c>
      <c r="K200" s="23">
        <v>5.65</v>
      </c>
      <c r="L200" s="23">
        <v>6.99</v>
      </c>
      <c r="M200" s="23">
        <v>6.5</v>
      </c>
    </row>
    <row r="201" spans="2:13" ht="12.75">
      <c r="B201" s="25">
        <v>146</v>
      </c>
      <c r="C201" s="26">
        <v>28</v>
      </c>
      <c r="D201" s="28" t="s">
        <v>195</v>
      </c>
      <c r="E201" s="59" t="s">
        <v>217</v>
      </c>
      <c r="F201" s="29">
        <v>15000000</v>
      </c>
      <c r="G201" s="30">
        <v>28000000</v>
      </c>
      <c r="H201" s="30">
        <v>15000000</v>
      </c>
      <c r="I201" s="30">
        <v>14920664.09</v>
      </c>
      <c r="J201" s="30">
        <v>79335.91000000015</v>
      </c>
      <c r="K201" s="23">
        <v>6.75</v>
      </c>
      <c r="L201" s="23">
        <v>7</v>
      </c>
      <c r="M201" s="23">
        <v>6.93</v>
      </c>
    </row>
    <row r="202" spans="2:13" ht="12.75">
      <c r="B202" s="25">
        <v>147</v>
      </c>
      <c r="C202" s="26">
        <v>91</v>
      </c>
      <c r="D202" s="28" t="s">
        <v>148</v>
      </c>
      <c r="E202" s="59" t="s">
        <v>218</v>
      </c>
      <c r="F202" s="29">
        <v>8000000</v>
      </c>
      <c r="G202" s="30">
        <v>17000000</v>
      </c>
      <c r="H202" s="30">
        <v>8000000</v>
      </c>
      <c r="I202" s="30">
        <v>7825339.1</v>
      </c>
      <c r="J202" s="30">
        <v>174660.9</v>
      </c>
      <c r="K202" s="23">
        <v>8.85</v>
      </c>
      <c r="L202" s="23">
        <v>9</v>
      </c>
      <c r="M202" s="23">
        <v>8.95</v>
      </c>
    </row>
    <row r="203" spans="2:13" ht="12.75">
      <c r="B203" s="25">
        <v>148</v>
      </c>
      <c r="C203" s="26">
        <v>7</v>
      </c>
      <c r="D203" s="28" t="s">
        <v>148</v>
      </c>
      <c r="E203" s="59" t="s">
        <v>155</v>
      </c>
      <c r="F203" s="29">
        <v>5000000</v>
      </c>
      <c r="G203" s="30">
        <v>10000000</v>
      </c>
      <c r="H203" s="30">
        <v>5000000</v>
      </c>
      <c r="I203" s="30">
        <v>4996646.09</v>
      </c>
      <c r="J203" s="30">
        <v>3353.910000000149</v>
      </c>
      <c r="K203" s="23">
        <v>3.5</v>
      </c>
      <c r="L203" s="23">
        <v>3.5</v>
      </c>
      <c r="M203" s="23">
        <v>3.5</v>
      </c>
    </row>
    <row r="204" spans="2:13" ht="12.75">
      <c r="B204" s="25">
        <v>149</v>
      </c>
      <c r="C204" s="26">
        <v>182</v>
      </c>
      <c r="D204" s="28" t="s">
        <v>197</v>
      </c>
      <c r="E204" s="59" t="s">
        <v>219</v>
      </c>
      <c r="F204" s="29">
        <v>8000000</v>
      </c>
      <c r="G204" s="30">
        <v>8000000</v>
      </c>
      <c r="H204" s="30">
        <v>8000000</v>
      </c>
      <c r="I204" s="30">
        <v>7620041.75</v>
      </c>
      <c r="J204" s="30">
        <v>379958.25</v>
      </c>
      <c r="K204" s="23">
        <v>10</v>
      </c>
      <c r="L204" s="23">
        <v>10</v>
      </c>
      <c r="M204" s="23">
        <v>10</v>
      </c>
    </row>
    <row r="205" spans="2:13" ht="12.75">
      <c r="B205" s="25">
        <v>150</v>
      </c>
      <c r="C205" s="26">
        <v>28</v>
      </c>
      <c r="D205" s="28" t="s">
        <v>197</v>
      </c>
      <c r="E205" s="59" t="s">
        <v>220</v>
      </c>
      <c r="F205" s="29">
        <v>15000000</v>
      </c>
      <c r="G205" s="30">
        <v>29381000</v>
      </c>
      <c r="H205" s="30">
        <v>15000000</v>
      </c>
      <c r="I205" s="30">
        <v>14920878.83</v>
      </c>
      <c r="J205" s="30">
        <v>79121.16999999993</v>
      </c>
      <c r="K205" s="23">
        <v>6.75</v>
      </c>
      <c r="L205" s="23">
        <v>7</v>
      </c>
      <c r="M205" s="23">
        <v>6.91</v>
      </c>
    </row>
    <row r="206" spans="2:13" ht="12.75">
      <c r="B206" s="25">
        <v>151</v>
      </c>
      <c r="C206" s="26">
        <v>91</v>
      </c>
      <c r="D206" s="28" t="s">
        <v>151</v>
      </c>
      <c r="E206" s="59" t="s">
        <v>221</v>
      </c>
      <c r="F206" s="29">
        <v>8000000</v>
      </c>
      <c r="G206" s="30">
        <v>8000000</v>
      </c>
      <c r="H206" s="30">
        <v>8000000</v>
      </c>
      <c r="I206" s="30">
        <v>7824432.59</v>
      </c>
      <c r="J206" s="30">
        <v>175567.41</v>
      </c>
      <c r="K206" s="23">
        <v>9</v>
      </c>
      <c r="L206" s="23">
        <v>9</v>
      </c>
      <c r="M206" s="23">
        <v>9</v>
      </c>
    </row>
    <row r="207" spans="2:13" ht="12.75">
      <c r="B207" s="25">
        <v>152</v>
      </c>
      <c r="C207" s="26">
        <v>7</v>
      </c>
      <c r="D207" s="28" t="s">
        <v>151</v>
      </c>
      <c r="E207" s="59" t="s">
        <v>156</v>
      </c>
      <c r="F207" s="29">
        <v>5000000</v>
      </c>
      <c r="G207" s="30">
        <v>10000000</v>
      </c>
      <c r="H207" s="30">
        <v>5000000</v>
      </c>
      <c r="I207" s="30">
        <v>4996847.19</v>
      </c>
      <c r="J207" s="30">
        <v>3152.80999999959</v>
      </c>
      <c r="K207" s="23">
        <v>3.29</v>
      </c>
      <c r="L207" s="23">
        <v>3.29</v>
      </c>
      <c r="M207" s="23">
        <v>3.29</v>
      </c>
    </row>
    <row r="208" spans="2:13" ht="12.75">
      <c r="B208" s="25">
        <v>153</v>
      </c>
      <c r="C208" s="26">
        <v>28</v>
      </c>
      <c r="D208" s="28" t="s">
        <v>199</v>
      </c>
      <c r="E208" s="59" t="s">
        <v>222</v>
      </c>
      <c r="F208" s="29">
        <v>15000000</v>
      </c>
      <c r="G208" s="30">
        <v>19301000</v>
      </c>
      <c r="H208" s="30">
        <v>15000000</v>
      </c>
      <c r="I208" s="30">
        <v>14920006.01</v>
      </c>
      <c r="J208" s="30">
        <v>79993.99000000022</v>
      </c>
      <c r="K208" s="23">
        <v>6.94</v>
      </c>
      <c r="L208" s="23">
        <v>7</v>
      </c>
      <c r="M208" s="23">
        <v>6.99</v>
      </c>
    </row>
    <row r="209" spans="2:13" ht="12.75">
      <c r="B209" s="25">
        <v>154</v>
      </c>
      <c r="C209" s="26">
        <v>28</v>
      </c>
      <c r="D209" s="28" t="s">
        <v>200</v>
      </c>
      <c r="E209" s="59" t="s">
        <v>223</v>
      </c>
      <c r="F209" s="29">
        <v>15000000</v>
      </c>
      <c r="G209" s="30">
        <v>17724000</v>
      </c>
      <c r="H209" s="30">
        <v>15000000</v>
      </c>
      <c r="I209" s="30">
        <v>14919887.78</v>
      </c>
      <c r="J209" s="30">
        <v>80112.22000000067</v>
      </c>
      <c r="K209" s="23">
        <v>6.99</v>
      </c>
      <c r="L209" s="23">
        <v>7</v>
      </c>
      <c r="M209" s="23">
        <v>7</v>
      </c>
    </row>
    <row r="210" spans="2:13" ht="12.75">
      <c r="B210" s="25">
        <v>155</v>
      </c>
      <c r="C210" s="26">
        <v>91</v>
      </c>
      <c r="D210" s="28" t="s">
        <v>155</v>
      </c>
      <c r="E210" s="59" t="s">
        <v>224</v>
      </c>
      <c r="F210" s="29">
        <v>8000000</v>
      </c>
      <c r="G210" s="30">
        <v>11000000</v>
      </c>
      <c r="H210" s="30">
        <v>8000000</v>
      </c>
      <c r="I210" s="30">
        <v>7824683.05</v>
      </c>
      <c r="J210" s="30">
        <v>175316.95</v>
      </c>
      <c r="K210" s="23">
        <v>8.94</v>
      </c>
      <c r="L210" s="23">
        <v>9</v>
      </c>
      <c r="M210" s="23">
        <v>8.99</v>
      </c>
    </row>
    <row r="211" spans="2:13" ht="12.75">
      <c r="B211" s="25">
        <v>156</v>
      </c>
      <c r="C211" s="26">
        <v>7</v>
      </c>
      <c r="D211" s="28" t="s">
        <v>155</v>
      </c>
      <c r="E211" s="59" t="s">
        <v>161</v>
      </c>
      <c r="F211" s="29">
        <v>5000000</v>
      </c>
      <c r="G211" s="30">
        <v>5000000</v>
      </c>
      <c r="H211" s="30">
        <v>5000000</v>
      </c>
      <c r="I211" s="30">
        <v>4996612.59</v>
      </c>
      <c r="J211" s="30">
        <v>3387.410000000149</v>
      </c>
      <c r="K211" s="23">
        <v>3.19</v>
      </c>
      <c r="L211" s="23">
        <v>3.88</v>
      </c>
      <c r="M211" s="23">
        <v>3.54</v>
      </c>
    </row>
    <row r="212" spans="2:13" ht="12.75">
      <c r="B212" s="25">
        <v>157</v>
      </c>
      <c r="C212" s="60">
        <v>182</v>
      </c>
      <c r="D212" s="28" t="s">
        <v>202</v>
      </c>
      <c r="E212" s="59" t="s">
        <v>225</v>
      </c>
      <c r="F212" s="29">
        <v>8000000</v>
      </c>
      <c r="G212" s="30">
        <v>8000000</v>
      </c>
      <c r="H212" s="30">
        <v>8000000</v>
      </c>
      <c r="I212" s="30">
        <v>7620041.75</v>
      </c>
      <c r="J212" s="30">
        <v>379958.25</v>
      </c>
      <c r="K212" s="23">
        <v>10</v>
      </c>
      <c r="L212" s="23">
        <v>10</v>
      </c>
      <c r="M212" s="23">
        <v>10</v>
      </c>
    </row>
    <row r="213" spans="2:13" ht="12.75">
      <c r="B213" s="25">
        <v>158</v>
      </c>
      <c r="C213" s="26">
        <v>28</v>
      </c>
      <c r="D213" s="28" t="s">
        <v>202</v>
      </c>
      <c r="E213" s="59" t="s">
        <v>226</v>
      </c>
      <c r="F213" s="29">
        <v>15000000</v>
      </c>
      <c r="G213" s="30">
        <v>17240000</v>
      </c>
      <c r="H213" s="30">
        <v>15000000</v>
      </c>
      <c r="I213" s="30">
        <v>14919897.46</v>
      </c>
      <c r="J213" s="30">
        <v>80102.5399999991</v>
      </c>
      <c r="K213" s="23">
        <v>6.99</v>
      </c>
      <c r="L213" s="23">
        <v>7</v>
      </c>
      <c r="M213" s="23">
        <v>7</v>
      </c>
    </row>
    <row r="214" spans="2:13" ht="12.75">
      <c r="B214" s="25">
        <v>159</v>
      </c>
      <c r="C214" s="26">
        <v>91</v>
      </c>
      <c r="D214" s="28" t="s">
        <v>156</v>
      </c>
      <c r="E214" s="59" t="s">
        <v>227</v>
      </c>
      <c r="F214" s="29">
        <v>8000000</v>
      </c>
      <c r="G214" s="30">
        <v>14220000</v>
      </c>
      <c r="H214" s="30">
        <v>8000000</v>
      </c>
      <c r="I214" s="30">
        <v>7824598.11</v>
      </c>
      <c r="J214" s="30">
        <v>175401.89</v>
      </c>
      <c r="K214" s="23">
        <v>8.98</v>
      </c>
      <c r="L214" s="23">
        <v>9</v>
      </c>
      <c r="M214" s="23">
        <v>8.99</v>
      </c>
    </row>
    <row r="215" spans="2:13" ht="12.75">
      <c r="B215" s="25">
        <v>160</v>
      </c>
      <c r="C215" s="26">
        <v>7</v>
      </c>
      <c r="D215" s="28" t="s">
        <v>156</v>
      </c>
      <c r="E215" s="59" t="s">
        <v>163</v>
      </c>
      <c r="F215" s="29">
        <v>5000000</v>
      </c>
      <c r="G215" s="30">
        <v>8000000</v>
      </c>
      <c r="H215" s="30">
        <v>5000000</v>
      </c>
      <c r="I215" s="30">
        <v>4995215.82</v>
      </c>
      <c r="J215" s="30">
        <v>4784.179999999702</v>
      </c>
      <c r="K215" s="23">
        <v>4.99</v>
      </c>
      <c r="L215" s="23">
        <v>5</v>
      </c>
      <c r="M215" s="23">
        <v>4.99</v>
      </c>
    </row>
    <row r="216" spans="2:13" ht="12.75">
      <c r="B216" s="25">
        <v>161</v>
      </c>
      <c r="C216" s="26">
        <v>28</v>
      </c>
      <c r="D216" s="28" t="s">
        <v>204</v>
      </c>
      <c r="E216" s="59" t="s">
        <v>228</v>
      </c>
      <c r="F216" s="29">
        <v>15000000</v>
      </c>
      <c r="G216" s="30">
        <v>4650000</v>
      </c>
      <c r="H216" s="30">
        <v>4650000</v>
      </c>
      <c r="I216" s="30">
        <v>4625193.86</v>
      </c>
      <c r="J216" s="30">
        <v>24806.139999999665</v>
      </c>
      <c r="K216" s="23">
        <v>6.99</v>
      </c>
      <c r="L216" s="23">
        <v>7</v>
      </c>
      <c r="M216" s="23">
        <v>6.99</v>
      </c>
    </row>
    <row r="217" spans="2:13" ht="12.75">
      <c r="B217" s="25">
        <v>162</v>
      </c>
      <c r="C217" s="26">
        <v>28</v>
      </c>
      <c r="D217" s="28" t="s">
        <v>205</v>
      </c>
      <c r="E217" s="59" t="s">
        <v>229</v>
      </c>
      <c r="F217" s="29">
        <v>15000000</v>
      </c>
      <c r="G217" s="30">
        <v>28136000</v>
      </c>
      <c r="H217" s="30">
        <v>15000000</v>
      </c>
      <c r="I217" s="30">
        <v>14919935.41</v>
      </c>
      <c r="J217" s="30">
        <v>80064.58999999985</v>
      </c>
      <c r="K217" s="23">
        <v>6.99</v>
      </c>
      <c r="L217" s="23">
        <v>7</v>
      </c>
      <c r="M217" s="23">
        <v>7</v>
      </c>
    </row>
    <row r="218" spans="2:13" ht="12.75">
      <c r="B218" s="25">
        <v>163</v>
      </c>
      <c r="C218" s="26">
        <v>91</v>
      </c>
      <c r="D218" s="28" t="s">
        <v>161</v>
      </c>
      <c r="E218" s="59" t="s">
        <v>230</v>
      </c>
      <c r="F218" s="29">
        <v>8000000</v>
      </c>
      <c r="G218" s="30">
        <v>20000000</v>
      </c>
      <c r="H218" s="30">
        <v>8000000</v>
      </c>
      <c r="I218" s="30">
        <v>7824671.09</v>
      </c>
      <c r="J218" s="30">
        <v>175328.91</v>
      </c>
      <c r="K218" s="23">
        <v>8.88</v>
      </c>
      <c r="L218" s="23">
        <v>8.89</v>
      </c>
      <c r="M218" s="23">
        <v>8.99</v>
      </c>
    </row>
    <row r="219" spans="2:13" ht="12.75">
      <c r="B219" s="25">
        <v>164</v>
      </c>
      <c r="C219" s="26">
        <v>7</v>
      </c>
      <c r="D219" s="28" t="s">
        <v>161</v>
      </c>
      <c r="E219" s="59" t="s">
        <v>231</v>
      </c>
      <c r="F219" s="29">
        <v>5000000</v>
      </c>
      <c r="G219" s="30">
        <v>10000000</v>
      </c>
      <c r="H219" s="30">
        <v>5000000</v>
      </c>
      <c r="I219" s="30">
        <v>4995288.55</v>
      </c>
      <c r="J219" s="30">
        <v>4711.450000000186</v>
      </c>
      <c r="K219" s="23">
        <v>4.9</v>
      </c>
      <c r="L219" s="23">
        <v>4.99</v>
      </c>
      <c r="M219" s="23">
        <v>4.92</v>
      </c>
    </row>
    <row r="220" spans="2:13" ht="12.75">
      <c r="B220" s="25">
        <v>165</v>
      </c>
      <c r="C220" s="60">
        <v>182</v>
      </c>
      <c r="D220" s="28" t="s">
        <v>207</v>
      </c>
      <c r="E220" s="59" t="s">
        <v>232</v>
      </c>
      <c r="F220" s="29">
        <v>8000000</v>
      </c>
      <c r="G220" s="30">
        <v>12500000</v>
      </c>
      <c r="H220" s="30">
        <v>8000000</v>
      </c>
      <c r="I220" s="30">
        <v>7620132.23</v>
      </c>
      <c r="J220" s="30">
        <v>379867.77</v>
      </c>
      <c r="K220" s="23">
        <v>9.99</v>
      </c>
      <c r="L220" s="23">
        <v>10</v>
      </c>
      <c r="M220" s="23">
        <v>10</v>
      </c>
    </row>
    <row r="221" spans="2:13" ht="12.75">
      <c r="B221" s="25">
        <v>166</v>
      </c>
      <c r="C221" s="26">
        <v>28</v>
      </c>
      <c r="D221" s="28" t="s">
        <v>207</v>
      </c>
      <c r="E221" s="59" t="s">
        <v>233</v>
      </c>
      <c r="F221" s="29">
        <v>15000000</v>
      </c>
      <c r="G221" s="30">
        <v>23500000</v>
      </c>
      <c r="H221" s="30">
        <v>15000000</v>
      </c>
      <c r="I221" s="30">
        <v>14920015.09</v>
      </c>
      <c r="J221" s="30">
        <v>79984.91000000015</v>
      </c>
      <c r="K221" s="23">
        <v>6.97</v>
      </c>
      <c r="L221" s="23">
        <v>7</v>
      </c>
      <c r="M221" s="23">
        <v>6.99</v>
      </c>
    </row>
    <row r="222" spans="2:13" ht="12.75">
      <c r="B222" s="25">
        <v>167</v>
      </c>
      <c r="C222" s="26">
        <v>91</v>
      </c>
      <c r="D222" s="28" t="s">
        <v>163</v>
      </c>
      <c r="E222" s="59" t="s">
        <v>234</v>
      </c>
      <c r="F222" s="29">
        <v>8000000</v>
      </c>
      <c r="G222" s="30">
        <v>14800000</v>
      </c>
      <c r="H222" s="30">
        <v>8000000</v>
      </c>
      <c r="I222" s="30">
        <v>7825768.38</v>
      </c>
      <c r="J222" s="30">
        <v>174231.62</v>
      </c>
      <c r="K222" s="23">
        <v>8.93</v>
      </c>
      <c r="L222" s="23">
        <v>8.93</v>
      </c>
      <c r="M222" s="23">
        <v>8.93</v>
      </c>
    </row>
    <row r="223" spans="2:13" ht="12.75">
      <c r="B223" s="25">
        <v>168</v>
      </c>
      <c r="C223" s="26">
        <v>7</v>
      </c>
      <c r="D223" s="28" t="s">
        <v>163</v>
      </c>
      <c r="E223" s="59" t="s">
        <v>167</v>
      </c>
      <c r="F223" s="29">
        <v>5000000</v>
      </c>
      <c r="G223" s="30">
        <v>8500000</v>
      </c>
      <c r="H223" s="30">
        <v>5000000</v>
      </c>
      <c r="I223" s="30">
        <v>4996015.15</v>
      </c>
      <c r="J223" s="30">
        <v>3984.8499999996275</v>
      </c>
      <c r="K223" s="23">
        <v>2.99</v>
      </c>
      <c r="L223" s="23">
        <v>4.48</v>
      </c>
      <c r="M223" s="23">
        <v>4.16</v>
      </c>
    </row>
    <row r="224" spans="2:13" ht="12.75">
      <c r="B224" s="25">
        <v>169</v>
      </c>
      <c r="C224" s="26">
        <v>28</v>
      </c>
      <c r="D224" s="28" t="s">
        <v>210</v>
      </c>
      <c r="E224" s="59" t="s">
        <v>235</v>
      </c>
      <c r="F224" s="29">
        <v>15000000</v>
      </c>
      <c r="G224" s="30">
        <v>23285000</v>
      </c>
      <c r="H224" s="30">
        <v>15000000</v>
      </c>
      <c r="I224" s="30">
        <v>14928577.87</v>
      </c>
      <c r="J224" s="30">
        <v>71422.13000000082</v>
      </c>
      <c r="K224" s="23">
        <v>5.97</v>
      </c>
      <c r="L224" s="23">
        <v>6.24</v>
      </c>
      <c r="M224" s="23">
        <v>6.47</v>
      </c>
    </row>
    <row r="225" spans="2:13" ht="12.75">
      <c r="B225" s="25">
        <v>170</v>
      </c>
      <c r="C225" s="26">
        <v>28</v>
      </c>
      <c r="D225" s="28" t="s">
        <v>211</v>
      </c>
      <c r="E225" s="59" t="s">
        <v>236</v>
      </c>
      <c r="F225" s="29">
        <v>11000000</v>
      </c>
      <c r="G225" s="30">
        <v>18685000</v>
      </c>
      <c r="H225" s="30">
        <v>11000000</v>
      </c>
      <c r="I225" s="30">
        <v>10948401.42</v>
      </c>
      <c r="J225" s="30">
        <v>51598.580000000075</v>
      </c>
      <c r="K225" s="23">
        <v>5.86</v>
      </c>
      <c r="L225" s="23">
        <v>6.38</v>
      </c>
      <c r="M225" s="23">
        <v>6.14</v>
      </c>
    </row>
    <row r="226" spans="2:13" ht="12.75">
      <c r="B226" s="25">
        <v>171</v>
      </c>
      <c r="C226" s="26">
        <v>91</v>
      </c>
      <c r="D226" s="28" t="s">
        <v>166</v>
      </c>
      <c r="E226" s="59" t="s">
        <v>237</v>
      </c>
      <c r="F226" s="29">
        <v>8000000</v>
      </c>
      <c r="G226" s="30">
        <v>24800000</v>
      </c>
      <c r="H226" s="30">
        <v>8000000</v>
      </c>
      <c r="I226" s="30">
        <v>7828035.54</v>
      </c>
      <c r="J226" s="30">
        <v>171964.46</v>
      </c>
      <c r="K226" s="23">
        <v>8.75</v>
      </c>
      <c r="L226" s="23">
        <v>8.88</v>
      </c>
      <c r="M226" s="23">
        <v>8.81</v>
      </c>
    </row>
    <row r="227" spans="2:13" ht="12.75">
      <c r="B227" s="25">
        <v>172</v>
      </c>
      <c r="C227" s="26">
        <v>7</v>
      </c>
      <c r="D227" s="28" t="s">
        <v>166</v>
      </c>
      <c r="E227" s="59" t="s">
        <v>168</v>
      </c>
      <c r="F227" s="29">
        <v>5000000</v>
      </c>
      <c r="G227" s="30">
        <v>5000000</v>
      </c>
      <c r="H227" s="30">
        <v>5000000</v>
      </c>
      <c r="I227" s="30">
        <v>4996416.27</v>
      </c>
      <c r="J227" s="30">
        <v>3583.730000000447</v>
      </c>
      <c r="K227" s="23">
        <v>3.74</v>
      </c>
      <c r="L227" s="23">
        <v>3.74</v>
      </c>
      <c r="M227" s="23">
        <v>3.74</v>
      </c>
    </row>
    <row r="228" spans="2:13" ht="12.75">
      <c r="B228" s="25">
        <v>173</v>
      </c>
      <c r="C228" s="60">
        <v>184</v>
      </c>
      <c r="D228" s="28" t="s">
        <v>214</v>
      </c>
      <c r="E228" s="59" t="s">
        <v>238</v>
      </c>
      <c r="F228" s="29">
        <v>5000000</v>
      </c>
      <c r="G228" s="30">
        <v>10600000</v>
      </c>
      <c r="H228" s="30">
        <v>5000000</v>
      </c>
      <c r="I228" s="30">
        <v>4763766.59</v>
      </c>
      <c r="J228" s="56">
        <v>236233.41</v>
      </c>
      <c r="K228" s="23">
        <v>9.33</v>
      </c>
      <c r="L228" s="23">
        <v>9.97</v>
      </c>
      <c r="M228" s="23">
        <v>9.84</v>
      </c>
    </row>
    <row r="229" spans="2:13" ht="12.75">
      <c r="B229" s="25">
        <v>174</v>
      </c>
      <c r="C229" s="26">
        <v>28</v>
      </c>
      <c r="D229" s="28" t="s">
        <v>214</v>
      </c>
      <c r="E229" s="59" t="s">
        <v>239</v>
      </c>
      <c r="F229" s="29">
        <v>11000000</v>
      </c>
      <c r="G229" s="30">
        <v>27686000</v>
      </c>
      <c r="H229" s="30">
        <v>11000000</v>
      </c>
      <c r="I229" s="30">
        <v>10949905.9</v>
      </c>
      <c r="J229" s="56">
        <v>50094.09999999963</v>
      </c>
      <c r="K229" s="23">
        <v>5.85</v>
      </c>
      <c r="L229" s="23">
        <v>6.09</v>
      </c>
      <c r="M229" s="23">
        <v>5.96</v>
      </c>
    </row>
    <row r="230" spans="2:13" ht="12.75">
      <c r="B230" s="25">
        <v>175</v>
      </c>
      <c r="C230" s="26">
        <v>91</v>
      </c>
      <c r="D230" s="28" t="s">
        <v>167</v>
      </c>
      <c r="E230" s="59" t="s">
        <v>240</v>
      </c>
      <c r="F230" s="29">
        <v>8000000</v>
      </c>
      <c r="G230" s="30">
        <v>17200000</v>
      </c>
      <c r="H230" s="30">
        <v>8000000</v>
      </c>
      <c r="I230" s="30">
        <v>7839728.41</v>
      </c>
      <c r="J230" s="56">
        <v>160271.59</v>
      </c>
      <c r="K230" s="23">
        <v>7.97</v>
      </c>
      <c r="L230" s="23">
        <v>8.43</v>
      </c>
      <c r="M230" s="23">
        <v>8.2</v>
      </c>
    </row>
    <row r="231" spans="2:13" ht="12.75">
      <c r="B231" s="25">
        <v>176</v>
      </c>
      <c r="C231" s="26">
        <v>7</v>
      </c>
      <c r="D231" s="28" t="s">
        <v>167</v>
      </c>
      <c r="E231" s="59" t="s">
        <v>169</v>
      </c>
      <c r="F231" s="29">
        <v>5000000</v>
      </c>
      <c r="G231" s="30">
        <v>22000000</v>
      </c>
      <c r="H231" s="30">
        <v>5000000</v>
      </c>
      <c r="I231" s="30">
        <v>4996722.7</v>
      </c>
      <c r="J231" s="56">
        <v>3277.2999999998137</v>
      </c>
      <c r="K231" s="23">
        <v>3.25</v>
      </c>
      <c r="L231" s="23">
        <v>3.6</v>
      </c>
      <c r="M231" s="23">
        <v>3.42</v>
      </c>
    </row>
    <row r="232" spans="2:13" ht="12.75">
      <c r="B232" s="25">
        <v>177</v>
      </c>
      <c r="C232" s="26">
        <v>28</v>
      </c>
      <c r="D232" s="28" t="s">
        <v>216</v>
      </c>
      <c r="E232" s="59" t="s">
        <v>241</v>
      </c>
      <c r="F232" s="29">
        <v>11000000</v>
      </c>
      <c r="G232" s="30">
        <v>33500000</v>
      </c>
      <c r="H232" s="30">
        <v>11000000</v>
      </c>
      <c r="I232" s="30">
        <v>10953384.83</v>
      </c>
      <c r="J232" s="56">
        <v>46615.169999999925</v>
      </c>
      <c r="K232" s="23">
        <v>5.12</v>
      </c>
      <c r="L232" s="23">
        <v>5.67</v>
      </c>
      <c r="M232" s="23">
        <v>5.55</v>
      </c>
    </row>
    <row r="233" spans="2:13" ht="12.75">
      <c r="B233" s="25">
        <v>178</v>
      </c>
      <c r="C233" s="26">
        <v>28</v>
      </c>
      <c r="D233" s="28" t="s">
        <v>217</v>
      </c>
      <c r="E233" s="59" t="s">
        <v>242</v>
      </c>
      <c r="F233" s="29">
        <v>11000000</v>
      </c>
      <c r="G233" s="30">
        <v>29500000</v>
      </c>
      <c r="H233" s="30">
        <v>11000000</v>
      </c>
      <c r="I233" s="30">
        <v>10957033.19</v>
      </c>
      <c r="J233" s="56">
        <v>42966.81000000052</v>
      </c>
      <c r="K233" s="23">
        <v>4.98</v>
      </c>
      <c r="L233" s="23">
        <v>5.29</v>
      </c>
      <c r="M233" s="23">
        <v>5.11</v>
      </c>
    </row>
    <row r="234" spans="2:13" ht="12.75">
      <c r="B234" s="25">
        <v>179</v>
      </c>
      <c r="C234" s="26">
        <v>91</v>
      </c>
      <c r="D234" s="28" t="s">
        <v>168</v>
      </c>
      <c r="E234" s="59" t="s">
        <v>243</v>
      </c>
      <c r="F234" s="29">
        <v>8000000</v>
      </c>
      <c r="G234" s="30">
        <v>26600000</v>
      </c>
      <c r="H234" s="30">
        <v>8000000</v>
      </c>
      <c r="I234" s="30">
        <v>7849749.37</v>
      </c>
      <c r="J234" s="30">
        <v>150250.63</v>
      </c>
      <c r="K234" s="23">
        <v>7.44</v>
      </c>
      <c r="L234" s="23">
        <v>7.94</v>
      </c>
      <c r="M234" s="23">
        <v>7.68</v>
      </c>
    </row>
    <row r="235" spans="2:13" ht="12.75">
      <c r="B235" s="25">
        <v>180</v>
      </c>
      <c r="C235" s="26">
        <v>7</v>
      </c>
      <c r="D235" s="28" t="s">
        <v>168</v>
      </c>
      <c r="E235" s="59" t="s">
        <v>172</v>
      </c>
      <c r="F235" s="29">
        <v>5000000</v>
      </c>
      <c r="G235" s="30">
        <v>20000000</v>
      </c>
      <c r="H235" s="30">
        <v>5000000</v>
      </c>
      <c r="I235" s="30">
        <v>4997172.83</v>
      </c>
      <c r="J235" s="30">
        <v>2827.1699999999255</v>
      </c>
      <c r="K235" s="23">
        <v>2.95</v>
      </c>
      <c r="L235" s="23">
        <v>2.95</v>
      </c>
      <c r="M235" s="23">
        <v>2.95</v>
      </c>
    </row>
    <row r="236" spans="2:13" ht="12.75">
      <c r="B236" s="25">
        <v>181</v>
      </c>
      <c r="C236" s="60">
        <v>182</v>
      </c>
      <c r="D236" s="28" t="s">
        <v>220</v>
      </c>
      <c r="E236" s="59" t="s">
        <v>244</v>
      </c>
      <c r="F236" s="29">
        <v>5000000</v>
      </c>
      <c r="G236" s="30">
        <v>15700000</v>
      </c>
      <c r="H236" s="30">
        <v>5000000</v>
      </c>
      <c r="I236" s="30">
        <v>4782261.33</v>
      </c>
      <c r="J236" s="30">
        <v>217738.67</v>
      </c>
      <c r="K236" s="23">
        <v>8.97</v>
      </c>
      <c r="L236" s="23">
        <v>9.25</v>
      </c>
      <c r="M236" s="23">
        <v>9.13</v>
      </c>
    </row>
    <row r="237" spans="2:13" ht="12.75">
      <c r="B237" s="25">
        <v>182</v>
      </c>
      <c r="C237" s="26">
        <v>28</v>
      </c>
      <c r="D237" s="28" t="s">
        <v>220</v>
      </c>
      <c r="E237" s="59" t="s">
        <v>245</v>
      </c>
      <c r="F237" s="29">
        <v>11000000</v>
      </c>
      <c r="G237" s="30">
        <v>33000000</v>
      </c>
      <c r="H237" s="30">
        <v>11000000</v>
      </c>
      <c r="I237" s="30">
        <v>10961015.46</v>
      </c>
      <c r="J237" s="30">
        <v>38984.539999999106</v>
      </c>
      <c r="K237" s="23">
        <v>4.5</v>
      </c>
      <c r="L237" s="23">
        <v>4.75</v>
      </c>
      <c r="M237" s="23">
        <v>4.64</v>
      </c>
    </row>
    <row r="238" spans="1:13" s="52" customFormat="1" ht="12.75">
      <c r="A238" s="1"/>
      <c r="B238" s="25">
        <v>183</v>
      </c>
      <c r="C238" s="26">
        <v>91</v>
      </c>
      <c r="D238" s="28" t="s">
        <v>169</v>
      </c>
      <c r="E238" s="59" t="s">
        <v>246</v>
      </c>
      <c r="F238" s="29">
        <v>8000000</v>
      </c>
      <c r="G238" s="30">
        <v>27500000</v>
      </c>
      <c r="H238" s="30">
        <v>8000000</v>
      </c>
      <c r="I238" s="30">
        <v>7861382.04</v>
      </c>
      <c r="J238" s="30">
        <v>138617.96</v>
      </c>
      <c r="K238" s="23">
        <v>6.97</v>
      </c>
      <c r="L238" s="23">
        <v>7.18</v>
      </c>
      <c r="M238" s="23">
        <v>7.07</v>
      </c>
    </row>
    <row r="239" spans="1:13" s="52" customFormat="1" ht="12.75">
      <c r="A239" s="1"/>
      <c r="B239" s="25">
        <v>184</v>
      </c>
      <c r="C239" s="26">
        <v>7</v>
      </c>
      <c r="D239" s="28" t="s">
        <v>169</v>
      </c>
      <c r="E239" s="59" t="s">
        <v>175</v>
      </c>
      <c r="F239" s="29">
        <v>5000000</v>
      </c>
      <c r="G239" s="30">
        <v>21000000</v>
      </c>
      <c r="H239" s="30">
        <v>5000000</v>
      </c>
      <c r="I239" s="30">
        <v>4998082.93</v>
      </c>
      <c r="J239" s="30">
        <v>1917.070000000298</v>
      </c>
      <c r="K239" s="23">
        <v>2</v>
      </c>
      <c r="L239" s="23">
        <v>2</v>
      </c>
      <c r="M239" s="23">
        <v>2</v>
      </c>
    </row>
    <row r="240" spans="1:13" s="52" customFormat="1" ht="12.75">
      <c r="A240" s="1"/>
      <c r="B240" s="25">
        <v>185</v>
      </c>
      <c r="C240" s="26">
        <v>28</v>
      </c>
      <c r="D240" s="28" t="s">
        <v>222</v>
      </c>
      <c r="E240" s="59" t="s">
        <v>247</v>
      </c>
      <c r="F240" s="29">
        <v>11000000</v>
      </c>
      <c r="G240" s="30">
        <v>47000000</v>
      </c>
      <c r="H240" s="30">
        <v>11000000</v>
      </c>
      <c r="I240" s="30">
        <v>10965354.98</v>
      </c>
      <c r="J240" s="30">
        <v>34645.01999999955</v>
      </c>
      <c r="K240" s="23">
        <v>3.95</v>
      </c>
      <c r="L240" s="23">
        <v>4.24</v>
      </c>
      <c r="M240" s="57">
        <v>4.12</v>
      </c>
    </row>
    <row r="241" spans="1:13" s="52" customFormat="1" ht="12.75">
      <c r="A241" s="1"/>
      <c r="B241" s="25">
        <v>186</v>
      </c>
      <c r="C241" s="26">
        <v>28</v>
      </c>
      <c r="D241" s="28" t="s">
        <v>223</v>
      </c>
      <c r="E241" s="59" t="s">
        <v>248</v>
      </c>
      <c r="F241" s="29">
        <v>11000000</v>
      </c>
      <c r="G241" s="30">
        <v>43000000</v>
      </c>
      <c r="H241" s="30">
        <v>11000000</v>
      </c>
      <c r="I241" s="30">
        <v>10967981.92</v>
      </c>
      <c r="J241" s="30">
        <v>32018.080000000075</v>
      </c>
      <c r="K241" s="23">
        <v>3.44</v>
      </c>
      <c r="L241" s="23">
        <v>4</v>
      </c>
      <c r="M241" s="57">
        <v>3.81</v>
      </c>
    </row>
    <row r="242" spans="1:13" s="52" customFormat="1" ht="12.75">
      <c r="A242" s="1"/>
      <c r="B242" s="25">
        <v>187</v>
      </c>
      <c r="C242" s="26">
        <v>91</v>
      </c>
      <c r="D242" s="28" t="s">
        <v>172</v>
      </c>
      <c r="E242" s="59" t="s">
        <v>249</v>
      </c>
      <c r="F242" s="29">
        <v>8000000</v>
      </c>
      <c r="G242" s="30">
        <v>30000000</v>
      </c>
      <c r="H242" s="30">
        <v>8000000</v>
      </c>
      <c r="I242" s="30">
        <v>7871482.63</v>
      </c>
      <c r="J242" s="30">
        <v>128517.37</v>
      </c>
      <c r="K242" s="23">
        <v>6.37</v>
      </c>
      <c r="L242" s="23">
        <v>6.75</v>
      </c>
      <c r="M242" s="57">
        <v>6.55</v>
      </c>
    </row>
    <row r="243" spans="1:13" s="52" customFormat="1" ht="12.75">
      <c r="A243" s="1"/>
      <c r="B243" s="25">
        <v>188</v>
      </c>
      <c r="C243" s="26">
        <v>7</v>
      </c>
      <c r="D243" s="28" t="s">
        <v>172</v>
      </c>
      <c r="E243" s="59" t="s">
        <v>178</v>
      </c>
      <c r="F243" s="29">
        <v>5000000</v>
      </c>
      <c r="G243" s="30">
        <v>15000000</v>
      </c>
      <c r="H243" s="30">
        <v>5000000</v>
      </c>
      <c r="I243" s="30">
        <v>4997895.13</v>
      </c>
      <c r="J243" s="30">
        <v>2104.8700000001118</v>
      </c>
      <c r="K243" s="23">
        <v>1.98</v>
      </c>
      <c r="L243" s="23">
        <v>2.22</v>
      </c>
      <c r="M243" s="57">
        <v>2.2</v>
      </c>
    </row>
    <row r="244" spans="1:13" s="52" customFormat="1" ht="12.75">
      <c r="A244" s="1"/>
      <c r="B244" s="25">
        <v>189</v>
      </c>
      <c r="C244" s="60">
        <v>182</v>
      </c>
      <c r="D244" s="28" t="s">
        <v>226</v>
      </c>
      <c r="E244" s="59" t="s">
        <v>250</v>
      </c>
      <c r="F244" s="29">
        <v>5000000</v>
      </c>
      <c r="G244" s="30">
        <v>16300000</v>
      </c>
      <c r="H244" s="30">
        <v>5000000</v>
      </c>
      <c r="I244" s="30">
        <v>4802637.66</v>
      </c>
      <c r="J244" s="30">
        <v>197362.34</v>
      </c>
      <c r="K244" s="23">
        <v>7.98</v>
      </c>
      <c r="L244" s="23">
        <v>8.44</v>
      </c>
      <c r="M244" s="57">
        <v>8.24</v>
      </c>
    </row>
    <row r="245" spans="1:13" s="52" customFormat="1" ht="12.75">
      <c r="A245" s="1"/>
      <c r="B245" s="25">
        <v>190</v>
      </c>
      <c r="C245" s="26">
        <v>28</v>
      </c>
      <c r="D245" s="28" t="s">
        <v>226</v>
      </c>
      <c r="E245" s="59" t="s">
        <v>251</v>
      </c>
      <c r="F245" s="29">
        <v>11000000</v>
      </c>
      <c r="G245" s="30">
        <v>31000000</v>
      </c>
      <c r="H245" s="30">
        <v>11000000</v>
      </c>
      <c r="I245" s="30">
        <v>10968367.23</v>
      </c>
      <c r="J245" s="30">
        <v>31632.769999999553</v>
      </c>
      <c r="K245" s="23">
        <v>3.14</v>
      </c>
      <c r="L245" s="23">
        <v>4.14</v>
      </c>
      <c r="M245" s="57">
        <v>3.76</v>
      </c>
    </row>
    <row r="246" spans="1:13" s="52" customFormat="1" ht="12.75">
      <c r="A246" s="1"/>
      <c r="B246" s="25">
        <v>191</v>
      </c>
      <c r="C246" s="26">
        <v>91</v>
      </c>
      <c r="D246" s="28" t="s">
        <v>175</v>
      </c>
      <c r="E246" s="59" t="s">
        <v>252</v>
      </c>
      <c r="F246" s="29">
        <v>8000000</v>
      </c>
      <c r="G246" s="30">
        <v>21350000</v>
      </c>
      <c r="H246" s="30">
        <v>8000000</v>
      </c>
      <c r="I246" s="30">
        <v>7880954.4</v>
      </c>
      <c r="J246" s="30">
        <v>119045.6</v>
      </c>
      <c r="K246" s="23">
        <v>5.74</v>
      </c>
      <c r="L246" s="23">
        <v>6.32</v>
      </c>
      <c r="M246" s="57">
        <v>6.06</v>
      </c>
    </row>
    <row r="247" spans="1:13" s="52" customFormat="1" ht="12.75">
      <c r="A247" s="1"/>
      <c r="B247" s="25">
        <v>192</v>
      </c>
      <c r="C247" s="26">
        <v>7</v>
      </c>
      <c r="D247" s="28" t="s">
        <v>175</v>
      </c>
      <c r="E247" s="59" t="s">
        <v>181</v>
      </c>
      <c r="F247" s="29">
        <v>12000000</v>
      </c>
      <c r="G247" s="30">
        <v>24000000</v>
      </c>
      <c r="H247" s="30">
        <v>12000000</v>
      </c>
      <c r="I247" s="30">
        <v>11993860.85</v>
      </c>
      <c r="J247" s="30">
        <v>6139.1500000003725</v>
      </c>
      <c r="K247" s="23">
        <v>1.97</v>
      </c>
      <c r="L247" s="23">
        <v>3.45</v>
      </c>
      <c r="M247" s="57">
        <v>2.67</v>
      </c>
    </row>
    <row r="248" spans="1:13" s="52" customFormat="1" ht="12.75">
      <c r="A248" s="1"/>
      <c r="B248" s="25">
        <v>193</v>
      </c>
      <c r="C248" s="26">
        <v>28</v>
      </c>
      <c r="D248" s="28" t="s">
        <v>228</v>
      </c>
      <c r="E248" s="59" t="s">
        <v>253</v>
      </c>
      <c r="F248" s="29">
        <v>11000000</v>
      </c>
      <c r="G248" s="30">
        <v>39000000</v>
      </c>
      <c r="H248" s="30">
        <v>11000000</v>
      </c>
      <c r="I248" s="30">
        <v>10967443.21</v>
      </c>
      <c r="J248" s="30">
        <v>32556.789999999106</v>
      </c>
      <c r="K248" s="23">
        <v>3.09</v>
      </c>
      <c r="L248" s="23">
        <v>4.24</v>
      </c>
      <c r="M248" s="57">
        <v>3.87</v>
      </c>
    </row>
    <row r="249" spans="1:13" s="52" customFormat="1" ht="12.75">
      <c r="A249" s="1"/>
      <c r="B249" s="25">
        <v>194</v>
      </c>
      <c r="C249" s="26">
        <v>7</v>
      </c>
      <c r="D249" s="28" t="s">
        <v>228</v>
      </c>
      <c r="E249" s="59" t="s">
        <v>206</v>
      </c>
      <c r="F249" s="29">
        <v>12000000</v>
      </c>
      <c r="G249" s="30">
        <v>33000000</v>
      </c>
      <c r="H249" s="30">
        <v>12000000</v>
      </c>
      <c r="I249" s="30">
        <v>11993098.92</v>
      </c>
      <c r="J249" s="30">
        <v>6901.0800000000745</v>
      </c>
      <c r="K249" s="23">
        <v>2.24</v>
      </c>
      <c r="L249" s="23">
        <v>3.23</v>
      </c>
      <c r="M249" s="57">
        <v>3</v>
      </c>
    </row>
    <row r="250" spans="1:13" s="52" customFormat="1" ht="12.75">
      <c r="A250" s="1"/>
      <c r="B250" s="25">
        <v>195</v>
      </c>
      <c r="C250" s="26">
        <v>28</v>
      </c>
      <c r="D250" s="28" t="s">
        <v>229</v>
      </c>
      <c r="E250" s="59" t="s">
        <v>254</v>
      </c>
      <c r="F250" s="29">
        <v>11000000</v>
      </c>
      <c r="G250" s="30">
        <v>30500000</v>
      </c>
      <c r="H250" s="30">
        <v>11000000</v>
      </c>
      <c r="I250" s="30">
        <v>10961774.66</v>
      </c>
      <c r="J250" s="30">
        <v>38225.33999999985</v>
      </c>
      <c r="K250" s="23">
        <v>3.47</v>
      </c>
      <c r="L250" s="23">
        <v>4.97</v>
      </c>
      <c r="M250" s="57">
        <v>4.55</v>
      </c>
    </row>
    <row r="251" spans="1:13" s="52" customFormat="1" ht="12.75">
      <c r="A251" s="1"/>
      <c r="B251" s="25">
        <v>196</v>
      </c>
      <c r="C251" s="26">
        <v>7</v>
      </c>
      <c r="D251" s="28" t="s">
        <v>229</v>
      </c>
      <c r="E251" s="59" t="s">
        <v>236</v>
      </c>
      <c r="F251" s="29">
        <v>12000000</v>
      </c>
      <c r="G251" s="30">
        <v>30500000</v>
      </c>
      <c r="H251" s="30">
        <v>12000000</v>
      </c>
      <c r="I251" s="30">
        <v>11992961.36</v>
      </c>
      <c r="J251" s="30">
        <v>7038.640000000596</v>
      </c>
      <c r="K251" s="23">
        <v>2.48</v>
      </c>
      <c r="L251" s="23">
        <v>3.49</v>
      </c>
      <c r="M251" s="57">
        <v>3.06</v>
      </c>
    </row>
    <row r="252" spans="1:13" s="52" customFormat="1" ht="12.75">
      <c r="A252" s="1"/>
      <c r="B252" s="25">
        <v>197</v>
      </c>
      <c r="C252" s="26">
        <v>91</v>
      </c>
      <c r="D252" s="28" t="s">
        <v>178</v>
      </c>
      <c r="E252" s="59" t="s">
        <v>255</v>
      </c>
      <c r="F252" s="29">
        <v>8000000</v>
      </c>
      <c r="G252" s="30">
        <v>14900000</v>
      </c>
      <c r="H252" s="30">
        <v>8000000</v>
      </c>
      <c r="I252" s="30">
        <v>7876218.14</v>
      </c>
      <c r="J252" s="30">
        <v>123781.86</v>
      </c>
      <c r="K252" s="23">
        <v>5.89</v>
      </c>
      <c r="L252" s="23">
        <v>6.74</v>
      </c>
      <c r="M252" s="57">
        <v>6.3</v>
      </c>
    </row>
    <row r="253" spans="1:13" s="52" customFormat="1" ht="12.75">
      <c r="A253" s="1"/>
      <c r="B253" s="25">
        <v>198</v>
      </c>
      <c r="C253" s="26">
        <v>7</v>
      </c>
      <c r="D253" s="28" t="s">
        <v>178</v>
      </c>
      <c r="E253" s="59" t="s">
        <v>185</v>
      </c>
      <c r="F253" s="29">
        <v>12000000</v>
      </c>
      <c r="G253" s="30">
        <v>17000000</v>
      </c>
      <c r="H253" s="30">
        <v>12000000</v>
      </c>
      <c r="I253" s="30">
        <v>11990763.45</v>
      </c>
      <c r="J253" s="30">
        <v>9236.550000000745</v>
      </c>
      <c r="K253" s="23">
        <v>2.97</v>
      </c>
      <c r="L253" s="23">
        <v>4.73</v>
      </c>
      <c r="M253" s="57">
        <v>4.02</v>
      </c>
    </row>
    <row r="254" spans="1:13" s="52" customFormat="1" ht="12.75">
      <c r="A254" s="1"/>
      <c r="B254" s="25">
        <v>199</v>
      </c>
      <c r="C254" s="60">
        <v>182</v>
      </c>
      <c r="D254" s="28" t="s">
        <v>233</v>
      </c>
      <c r="E254" s="59" t="s">
        <v>256</v>
      </c>
      <c r="F254" s="29">
        <v>5000000</v>
      </c>
      <c r="G254" s="30">
        <v>11260000</v>
      </c>
      <c r="H254" s="30">
        <v>5000000</v>
      </c>
      <c r="I254" s="30">
        <v>4794423.02</v>
      </c>
      <c r="J254" s="30">
        <v>205576.98</v>
      </c>
      <c r="K254" s="23">
        <v>8.22</v>
      </c>
      <c r="L254" s="23">
        <v>8.94</v>
      </c>
      <c r="M254" s="57">
        <v>8.6</v>
      </c>
    </row>
    <row r="255" spans="1:13" s="52" customFormat="1" ht="12.75">
      <c r="A255" s="1"/>
      <c r="B255" s="25">
        <v>200</v>
      </c>
      <c r="C255" s="26">
        <v>28</v>
      </c>
      <c r="D255" s="28" t="s">
        <v>233</v>
      </c>
      <c r="E255" s="59" t="s">
        <v>257</v>
      </c>
      <c r="F255" s="29">
        <v>11000000</v>
      </c>
      <c r="G255" s="30">
        <v>21590000</v>
      </c>
      <c r="H255" s="30">
        <v>11000000</v>
      </c>
      <c r="I255" s="30">
        <v>10955440.86</v>
      </c>
      <c r="J255" s="30">
        <v>44559.140000000596</v>
      </c>
      <c r="K255" s="23">
        <v>4.48</v>
      </c>
      <c r="L255" s="23">
        <v>6.98</v>
      </c>
      <c r="M255" s="57">
        <v>5.3</v>
      </c>
    </row>
    <row r="256" spans="1:13" s="52" customFormat="1" ht="12.75">
      <c r="A256" s="1"/>
      <c r="B256" s="25">
        <v>201</v>
      </c>
      <c r="C256" s="26">
        <v>7</v>
      </c>
      <c r="D256" s="28" t="s">
        <v>233</v>
      </c>
      <c r="E256" s="59" t="s">
        <v>239</v>
      </c>
      <c r="F256" s="29">
        <v>12000000</v>
      </c>
      <c r="G256" s="30">
        <v>14000000</v>
      </c>
      <c r="H256" s="30">
        <v>12000000</v>
      </c>
      <c r="I256" s="30">
        <v>11988799</v>
      </c>
      <c r="J256" s="30">
        <v>11201</v>
      </c>
      <c r="K256" s="23">
        <v>3.98</v>
      </c>
      <c r="L256" s="23">
        <v>5</v>
      </c>
      <c r="M256" s="57">
        <v>4.87</v>
      </c>
    </row>
    <row r="257" spans="1:13" s="52" customFormat="1" ht="12.75">
      <c r="A257" s="1"/>
      <c r="B257" s="25">
        <v>202</v>
      </c>
      <c r="C257" s="26">
        <v>91</v>
      </c>
      <c r="D257" s="28" t="s">
        <v>181</v>
      </c>
      <c r="E257" s="59" t="s">
        <v>258</v>
      </c>
      <c r="F257" s="29">
        <v>8000000</v>
      </c>
      <c r="G257" s="30">
        <v>12550000</v>
      </c>
      <c r="H257" s="30">
        <v>8000000</v>
      </c>
      <c r="I257" s="30">
        <v>7849919.48</v>
      </c>
      <c r="J257" s="30">
        <v>150080.52</v>
      </c>
      <c r="K257" s="23">
        <v>6.88</v>
      </c>
      <c r="L257" s="23">
        <v>8.49</v>
      </c>
      <c r="M257" s="57">
        <v>7.67</v>
      </c>
    </row>
    <row r="258" spans="1:13" s="52" customFormat="1" ht="12.75">
      <c r="A258" s="1"/>
      <c r="B258" s="25">
        <v>203</v>
      </c>
      <c r="C258" s="26">
        <v>7</v>
      </c>
      <c r="D258" s="28" t="s">
        <v>181</v>
      </c>
      <c r="E258" s="59" t="s">
        <v>259</v>
      </c>
      <c r="F258" s="29" t="s">
        <v>259</v>
      </c>
      <c r="G258" s="61" t="s">
        <v>260</v>
      </c>
      <c r="H258" s="62"/>
      <c r="I258" s="62"/>
      <c r="J258" s="62"/>
      <c r="K258" s="62"/>
      <c r="L258" s="62"/>
      <c r="M258" s="63"/>
    </row>
    <row r="259" spans="1:13" s="52" customFormat="1" ht="12.75">
      <c r="A259" s="1"/>
      <c r="B259" s="25">
        <v>204</v>
      </c>
      <c r="C259" s="26">
        <v>28</v>
      </c>
      <c r="D259" s="28" t="s">
        <v>235</v>
      </c>
      <c r="E259" s="59" t="s">
        <v>261</v>
      </c>
      <c r="F259" s="29">
        <v>11000000</v>
      </c>
      <c r="G259" s="30">
        <v>6000000</v>
      </c>
      <c r="H259" s="30">
        <v>6000000</v>
      </c>
      <c r="I259" s="30">
        <v>5967952.91</v>
      </c>
      <c r="J259" s="30">
        <v>32047.09</v>
      </c>
      <c r="K259" s="23">
        <v>7</v>
      </c>
      <c r="L259" s="23">
        <v>7</v>
      </c>
      <c r="M259" s="57">
        <v>7</v>
      </c>
    </row>
    <row r="260" spans="1:13" s="52" customFormat="1" ht="12.75">
      <c r="A260" s="1"/>
      <c r="B260" s="25">
        <v>205</v>
      </c>
      <c r="C260" s="26">
        <v>7</v>
      </c>
      <c r="D260" s="28" t="s">
        <v>235</v>
      </c>
      <c r="E260" s="59" t="s">
        <v>241</v>
      </c>
      <c r="F260" s="29">
        <v>12000000</v>
      </c>
      <c r="G260" s="30">
        <v>4000000</v>
      </c>
      <c r="H260" s="30">
        <v>4000000</v>
      </c>
      <c r="I260" s="30">
        <v>3997324.53</v>
      </c>
      <c r="J260" s="30">
        <v>2675.47</v>
      </c>
      <c r="K260" s="23">
        <v>3.49</v>
      </c>
      <c r="L260" s="23">
        <v>3.49</v>
      </c>
      <c r="M260" s="57">
        <v>3.49</v>
      </c>
    </row>
    <row r="261" spans="1:13" s="52" customFormat="1" ht="12.75">
      <c r="A261" s="1"/>
      <c r="B261" s="25">
        <v>206</v>
      </c>
      <c r="C261" s="26">
        <v>28</v>
      </c>
      <c r="D261" s="28" t="s">
        <v>236</v>
      </c>
      <c r="E261" s="59" t="s">
        <v>206</v>
      </c>
      <c r="F261" s="29">
        <v>11000000</v>
      </c>
      <c r="G261" s="30">
        <v>14400000</v>
      </c>
      <c r="H261" s="30">
        <v>11000000</v>
      </c>
      <c r="I261" s="30">
        <v>10941324.42</v>
      </c>
      <c r="J261" s="30">
        <v>58675.58</v>
      </c>
      <c r="K261" s="23">
        <v>6.97</v>
      </c>
      <c r="L261" s="23">
        <v>7</v>
      </c>
      <c r="M261" s="57">
        <v>6.99</v>
      </c>
    </row>
    <row r="262" spans="1:13" s="52" customFormat="1" ht="12.75">
      <c r="A262" s="1"/>
      <c r="B262" s="25">
        <v>207</v>
      </c>
      <c r="C262" s="26">
        <v>7</v>
      </c>
      <c r="D262" s="28" t="s">
        <v>236</v>
      </c>
      <c r="E262" s="59" t="s">
        <v>242</v>
      </c>
      <c r="F262" s="29">
        <v>12000000</v>
      </c>
      <c r="G262" s="30">
        <v>3500000</v>
      </c>
      <c r="H262" s="30">
        <v>3500000</v>
      </c>
      <c r="I262" s="30">
        <v>3496669.06</v>
      </c>
      <c r="J262" s="30">
        <v>3330.94</v>
      </c>
      <c r="K262" s="23">
        <v>4.95</v>
      </c>
      <c r="L262" s="23">
        <v>4.99</v>
      </c>
      <c r="M262" s="57">
        <v>4.97</v>
      </c>
    </row>
    <row r="263" spans="1:13" s="52" customFormat="1" ht="12.75">
      <c r="A263" s="1"/>
      <c r="B263" s="25">
        <v>208</v>
      </c>
      <c r="C263" s="26">
        <v>91</v>
      </c>
      <c r="D263" s="28" t="s">
        <v>185</v>
      </c>
      <c r="E263" s="59" t="s">
        <v>262</v>
      </c>
      <c r="F263" s="29">
        <v>8000000</v>
      </c>
      <c r="G263" s="30">
        <v>12000000</v>
      </c>
      <c r="H263" s="30">
        <v>8000000</v>
      </c>
      <c r="I263" s="30">
        <v>7825625.23</v>
      </c>
      <c r="J263" s="30">
        <v>174374.77</v>
      </c>
      <c r="K263" s="23">
        <v>8.93</v>
      </c>
      <c r="L263" s="23">
        <v>8.94</v>
      </c>
      <c r="M263" s="57">
        <v>8.94</v>
      </c>
    </row>
    <row r="264" spans="1:13" s="52" customFormat="1" ht="12.75">
      <c r="A264" s="1"/>
      <c r="B264" s="25">
        <v>209</v>
      </c>
      <c r="C264" s="26">
        <v>7</v>
      </c>
      <c r="D264" s="28" t="s">
        <v>185</v>
      </c>
      <c r="E264" s="59" t="s">
        <v>192</v>
      </c>
      <c r="F264" s="29">
        <v>12000000</v>
      </c>
      <c r="G264" s="30">
        <v>19000000</v>
      </c>
      <c r="H264" s="30">
        <v>12000000</v>
      </c>
      <c r="I264" s="30">
        <v>11989365.83</v>
      </c>
      <c r="J264" s="30">
        <v>10634.14</v>
      </c>
      <c r="K264" s="23">
        <v>3</v>
      </c>
      <c r="L264" s="23">
        <v>5</v>
      </c>
      <c r="M264" s="57">
        <v>4.63</v>
      </c>
    </row>
    <row r="265" spans="1:13" s="52" customFormat="1" ht="12.75">
      <c r="A265" s="1"/>
      <c r="B265" s="25">
        <v>210</v>
      </c>
      <c r="C265" s="60">
        <v>182</v>
      </c>
      <c r="D265" s="28" t="s">
        <v>239</v>
      </c>
      <c r="E265" s="59" t="s">
        <v>263</v>
      </c>
      <c r="F265" s="29">
        <v>7000000</v>
      </c>
      <c r="G265" s="30">
        <v>10255000</v>
      </c>
      <c r="H265" s="30">
        <v>7000000</v>
      </c>
      <c r="I265" s="30">
        <v>6670657.64</v>
      </c>
      <c r="J265" s="30">
        <v>329342.36</v>
      </c>
      <c r="K265" s="23">
        <v>8.55</v>
      </c>
      <c r="L265" s="23">
        <v>9.96</v>
      </c>
      <c r="M265" s="57">
        <v>9.9</v>
      </c>
    </row>
    <row r="266" spans="1:13" s="52" customFormat="1" ht="12.75">
      <c r="A266" s="1"/>
      <c r="B266" s="25">
        <v>211</v>
      </c>
      <c r="C266" s="26">
        <v>28</v>
      </c>
      <c r="D266" s="28" t="s">
        <v>239</v>
      </c>
      <c r="E266" s="59" t="s">
        <v>264</v>
      </c>
      <c r="F266" s="29">
        <v>15000000</v>
      </c>
      <c r="G266" s="30">
        <v>15000000</v>
      </c>
      <c r="H266" s="30">
        <v>15000000</v>
      </c>
      <c r="I266" s="30">
        <v>14919882.28</v>
      </c>
      <c r="J266" s="30">
        <v>80117.72</v>
      </c>
      <c r="K266" s="23">
        <v>7</v>
      </c>
      <c r="L266" s="23">
        <v>7</v>
      </c>
      <c r="M266" s="57">
        <v>7</v>
      </c>
    </row>
    <row r="267" spans="1:13" s="52" customFormat="1" ht="12.75">
      <c r="A267" s="1"/>
      <c r="B267" s="25">
        <v>212</v>
      </c>
      <c r="C267" s="26">
        <v>91</v>
      </c>
      <c r="D267" s="28" t="s">
        <v>187</v>
      </c>
      <c r="E267" s="59" t="s">
        <v>265</v>
      </c>
      <c r="F267" s="29">
        <v>10000000</v>
      </c>
      <c r="G267" s="30">
        <v>12800000</v>
      </c>
      <c r="H267" s="30">
        <v>10000000</v>
      </c>
      <c r="I267" s="30">
        <v>9781859.84</v>
      </c>
      <c r="J267" s="30">
        <v>218140.16</v>
      </c>
      <c r="K267" s="23">
        <v>8.85</v>
      </c>
      <c r="L267" s="23">
        <v>8.96</v>
      </c>
      <c r="M267" s="57">
        <v>8.94</v>
      </c>
    </row>
    <row r="268" spans="1:13" s="52" customFormat="1" ht="12.75">
      <c r="A268" s="1"/>
      <c r="B268" s="25">
        <v>213</v>
      </c>
      <c r="C268" s="26">
        <v>7</v>
      </c>
      <c r="D268" s="28" t="s">
        <v>187</v>
      </c>
      <c r="E268" s="59" t="s">
        <v>193</v>
      </c>
      <c r="F268" s="29">
        <v>20000000</v>
      </c>
      <c r="G268" s="30">
        <v>2500000</v>
      </c>
      <c r="H268" s="30">
        <v>2500000</v>
      </c>
      <c r="I268" s="30">
        <v>2497647.15</v>
      </c>
      <c r="J268" s="30">
        <v>2352.85</v>
      </c>
      <c r="K268" s="23">
        <v>4.9</v>
      </c>
      <c r="L268" s="23">
        <v>4.97</v>
      </c>
      <c r="M268" s="57">
        <v>4.95</v>
      </c>
    </row>
    <row r="269" spans="1:13" s="52" customFormat="1" ht="12.75">
      <c r="A269" s="1"/>
      <c r="B269" s="25">
        <v>214</v>
      </c>
      <c r="C269" s="26">
        <v>28</v>
      </c>
      <c r="D269" s="28" t="s">
        <v>241</v>
      </c>
      <c r="E269" s="59" t="s">
        <v>266</v>
      </c>
      <c r="F269" s="29">
        <v>15000000</v>
      </c>
      <c r="G269" s="30">
        <v>16500000</v>
      </c>
      <c r="H269" s="30">
        <v>15000000</v>
      </c>
      <c r="I269" s="30">
        <v>14919893.66</v>
      </c>
      <c r="J269" s="30">
        <v>80106.34</v>
      </c>
      <c r="K269" s="23">
        <v>6.99</v>
      </c>
      <c r="L269" s="23">
        <v>7</v>
      </c>
      <c r="M269" s="57">
        <v>7</v>
      </c>
    </row>
    <row r="270" spans="1:13" s="52" customFormat="1" ht="12.75">
      <c r="A270" s="1"/>
      <c r="B270" s="25">
        <v>215</v>
      </c>
      <c r="C270" s="26">
        <v>28</v>
      </c>
      <c r="D270" s="28" t="s">
        <v>242</v>
      </c>
      <c r="E270" s="59" t="s">
        <v>267</v>
      </c>
      <c r="F270" s="29">
        <v>15000000</v>
      </c>
      <c r="G270" s="30">
        <v>21000000</v>
      </c>
      <c r="H270" s="30">
        <v>15000000</v>
      </c>
      <c r="I270" s="30">
        <v>14920064.43</v>
      </c>
      <c r="J270" s="30">
        <v>79935.57</v>
      </c>
      <c r="K270" s="23">
        <v>6.89</v>
      </c>
      <c r="L270" s="23">
        <v>7</v>
      </c>
      <c r="M270" s="57">
        <v>6.98</v>
      </c>
    </row>
    <row r="271" spans="1:13" s="52" customFormat="1" ht="12.75">
      <c r="A271" s="1"/>
      <c r="B271" s="25">
        <v>216</v>
      </c>
      <c r="C271" s="26">
        <v>91</v>
      </c>
      <c r="D271" s="28" t="s">
        <v>192</v>
      </c>
      <c r="E271" s="59" t="s">
        <v>268</v>
      </c>
      <c r="F271" s="29">
        <v>10000000</v>
      </c>
      <c r="G271" s="30">
        <v>20800000</v>
      </c>
      <c r="H271" s="30">
        <v>10000000</v>
      </c>
      <c r="I271" s="30">
        <v>9782568.42</v>
      </c>
      <c r="J271" s="30">
        <v>217431.58</v>
      </c>
      <c r="K271" s="23">
        <v>8.84</v>
      </c>
      <c r="L271" s="23">
        <v>8.96</v>
      </c>
      <c r="M271" s="57">
        <v>8.91</v>
      </c>
    </row>
    <row r="272" spans="1:13" s="52" customFormat="1" ht="12.75">
      <c r="A272" s="1"/>
      <c r="B272" s="25">
        <v>217</v>
      </c>
      <c r="C272" s="26">
        <v>7</v>
      </c>
      <c r="D272" s="28" t="s">
        <v>192</v>
      </c>
      <c r="E272" s="59" t="s">
        <v>196</v>
      </c>
      <c r="F272" s="29">
        <v>20000000</v>
      </c>
      <c r="G272" s="30">
        <v>18300000</v>
      </c>
      <c r="H272" s="30">
        <v>16300000</v>
      </c>
      <c r="I272" s="30">
        <v>16284451.08</v>
      </c>
      <c r="J272" s="30">
        <v>15548.92</v>
      </c>
      <c r="K272" s="23">
        <v>4.95</v>
      </c>
      <c r="L272" s="23">
        <v>5</v>
      </c>
      <c r="M272" s="57">
        <v>4.98</v>
      </c>
    </row>
    <row r="273" spans="1:13" s="52" customFormat="1" ht="12.75">
      <c r="A273" s="1"/>
      <c r="B273" s="25">
        <v>218</v>
      </c>
      <c r="C273" s="60">
        <v>182</v>
      </c>
      <c r="D273" s="28" t="s">
        <v>245</v>
      </c>
      <c r="E273" s="59" t="s">
        <v>269</v>
      </c>
      <c r="F273" s="29">
        <v>7000000</v>
      </c>
      <c r="G273" s="30">
        <v>9150000</v>
      </c>
      <c r="H273" s="30">
        <v>7000000</v>
      </c>
      <c r="I273" s="30">
        <v>6670297.51</v>
      </c>
      <c r="J273" s="30">
        <v>329702.49</v>
      </c>
      <c r="K273" s="23">
        <v>9.85</v>
      </c>
      <c r="L273" s="23">
        <v>9.97</v>
      </c>
      <c r="M273" s="57">
        <v>9.91</v>
      </c>
    </row>
    <row r="274" spans="1:13" s="52" customFormat="1" ht="12.75">
      <c r="A274" s="1"/>
      <c r="B274" s="25">
        <v>219</v>
      </c>
      <c r="C274" s="26">
        <v>28</v>
      </c>
      <c r="D274" s="28" t="s">
        <v>245</v>
      </c>
      <c r="E274" s="59" t="s">
        <v>270</v>
      </c>
      <c r="F274" s="29">
        <v>15000000</v>
      </c>
      <c r="G274" s="30">
        <v>19000000</v>
      </c>
      <c r="H274" s="30">
        <v>15000000</v>
      </c>
      <c r="I274" s="30">
        <v>14921316.93</v>
      </c>
      <c r="J274" s="30">
        <v>78683.07</v>
      </c>
      <c r="K274" s="23">
        <v>6.65</v>
      </c>
      <c r="L274" s="23">
        <v>6.99</v>
      </c>
      <c r="M274" s="57">
        <v>6.87</v>
      </c>
    </row>
    <row r="275" spans="1:13" s="52" customFormat="1" ht="12.75">
      <c r="A275" s="1"/>
      <c r="B275" s="25">
        <v>220</v>
      </c>
      <c r="C275" s="26">
        <v>91</v>
      </c>
      <c r="D275" s="28" t="s">
        <v>193</v>
      </c>
      <c r="E275" s="59" t="s">
        <v>271</v>
      </c>
      <c r="F275" s="29">
        <v>10000000</v>
      </c>
      <c r="G275" s="30">
        <v>16550000</v>
      </c>
      <c r="H275" s="30">
        <v>10000000</v>
      </c>
      <c r="I275" s="30">
        <v>9781467.49</v>
      </c>
      <c r="J275" s="30">
        <v>218532.51</v>
      </c>
      <c r="K275" s="23">
        <v>8.87</v>
      </c>
      <c r="L275" s="23">
        <v>9</v>
      </c>
      <c r="M275" s="23">
        <v>8.96</v>
      </c>
    </row>
    <row r="276" spans="1:13" s="52" customFormat="1" ht="12.75">
      <c r="A276" s="1"/>
      <c r="B276" s="25">
        <v>221</v>
      </c>
      <c r="C276" s="26">
        <v>7</v>
      </c>
      <c r="D276" s="28" t="s">
        <v>193</v>
      </c>
      <c r="E276" s="59" t="s">
        <v>198</v>
      </c>
      <c r="F276" s="29">
        <v>20000000</v>
      </c>
      <c r="G276" s="30">
        <v>20500000</v>
      </c>
      <c r="H276" s="30">
        <v>20000000</v>
      </c>
      <c r="I276" s="30">
        <v>19981018.32</v>
      </c>
      <c r="J276" s="30">
        <v>18981.68</v>
      </c>
      <c r="K276" s="23">
        <v>4.87</v>
      </c>
      <c r="L276" s="23">
        <v>5</v>
      </c>
      <c r="M276" s="23">
        <v>4.95</v>
      </c>
    </row>
    <row r="277" spans="1:13" s="52" customFormat="1" ht="12.75">
      <c r="A277" s="1"/>
      <c r="B277" s="25">
        <v>222</v>
      </c>
      <c r="C277" s="26">
        <v>28</v>
      </c>
      <c r="D277" s="28" t="s">
        <v>247</v>
      </c>
      <c r="E277" s="59" t="s">
        <v>272</v>
      </c>
      <c r="F277" s="29">
        <v>15000000</v>
      </c>
      <c r="G277" s="30">
        <v>21200000</v>
      </c>
      <c r="H277" s="30">
        <v>15000000</v>
      </c>
      <c r="I277" s="30">
        <v>14920695.93</v>
      </c>
      <c r="J277" s="30">
        <v>79304.07</v>
      </c>
      <c r="K277" s="23">
        <v>6.87</v>
      </c>
      <c r="L277" s="23">
        <v>7</v>
      </c>
      <c r="M277" s="23">
        <v>6.93</v>
      </c>
    </row>
    <row r="278" spans="2:13" ht="12.75">
      <c r="B278" s="25">
        <v>223</v>
      </c>
      <c r="C278" s="26">
        <v>28</v>
      </c>
      <c r="D278" s="28" t="s">
        <v>248</v>
      </c>
      <c r="E278" s="59" t="s">
        <v>273</v>
      </c>
      <c r="F278" s="29">
        <v>15000000</v>
      </c>
      <c r="G278" s="30">
        <v>22000000</v>
      </c>
      <c r="H278" s="30">
        <v>15000000</v>
      </c>
      <c r="I278" s="30">
        <v>14920056.85</v>
      </c>
      <c r="J278" s="30">
        <v>79943.15</v>
      </c>
      <c r="K278" s="23">
        <v>6.93</v>
      </c>
      <c r="L278" s="23">
        <v>7</v>
      </c>
      <c r="M278" s="57">
        <v>6.98</v>
      </c>
    </row>
    <row r="279" spans="2:13" ht="12.75">
      <c r="B279" s="25">
        <v>224</v>
      </c>
      <c r="C279" s="26">
        <v>91</v>
      </c>
      <c r="D279" s="28" t="s">
        <v>196</v>
      </c>
      <c r="E279" s="59" t="s">
        <v>274</v>
      </c>
      <c r="F279" s="29">
        <v>10000000</v>
      </c>
      <c r="G279" s="30">
        <v>18500000</v>
      </c>
      <c r="H279" s="30">
        <v>10000000</v>
      </c>
      <c r="I279" s="30">
        <v>9781673.83</v>
      </c>
      <c r="J279" s="30">
        <v>218326.17</v>
      </c>
      <c r="K279" s="23">
        <v>8.88</v>
      </c>
      <c r="L279" s="23">
        <v>9</v>
      </c>
      <c r="M279" s="23">
        <v>8.95</v>
      </c>
    </row>
    <row r="280" spans="2:13" ht="12.75">
      <c r="B280" s="25">
        <v>225</v>
      </c>
      <c r="C280" s="26">
        <v>7</v>
      </c>
      <c r="D280" s="28" t="s">
        <v>196</v>
      </c>
      <c r="E280" s="59" t="s">
        <v>201</v>
      </c>
      <c r="F280" s="29">
        <v>20000000</v>
      </c>
      <c r="G280" s="30">
        <v>17500000</v>
      </c>
      <c r="H280" s="30">
        <v>17500000</v>
      </c>
      <c r="I280" s="30">
        <v>17483284.05</v>
      </c>
      <c r="J280" s="30">
        <v>16715.95</v>
      </c>
      <c r="K280" s="23">
        <v>4.93</v>
      </c>
      <c r="L280" s="23">
        <v>5</v>
      </c>
      <c r="M280" s="23">
        <v>4.99</v>
      </c>
    </row>
    <row r="281" spans="2:13" ht="12.75">
      <c r="B281" s="25">
        <v>226</v>
      </c>
      <c r="C281" s="60">
        <v>182</v>
      </c>
      <c r="D281" s="28" t="s">
        <v>251</v>
      </c>
      <c r="E281" s="59" t="s">
        <v>275</v>
      </c>
      <c r="F281" s="29">
        <v>7000000</v>
      </c>
      <c r="G281" s="30">
        <v>9200000</v>
      </c>
      <c r="H281" s="30">
        <v>7000000</v>
      </c>
      <c r="I281" s="30">
        <v>6672924.33</v>
      </c>
      <c r="J281" s="30">
        <v>327075.67</v>
      </c>
      <c r="K281" s="23">
        <v>9.83</v>
      </c>
      <c r="L281" s="23">
        <v>9.83</v>
      </c>
      <c r="M281" s="23">
        <v>9.83</v>
      </c>
    </row>
    <row r="282" spans="2:13" ht="12.75">
      <c r="B282" s="25">
        <v>227</v>
      </c>
      <c r="C282" s="26">
        <v>28</v>
      </c>
      <c r="D282" s="28" t="s">
        <v>251</v>
      </c>
      <c r="E282" s="59" t="s">
        <v>276</v>
      </c>
      <c r="F282" s="29">
        <v>15000000</v>
      </c>
      <c r="G282" s="30">
        <v>1910000</v>
      </c>
      <c r="H282" s="30">
        <v>1910000</v>
      </c>
      <c r="I282" s="30">
        <v>1899837.12</v>
      </c>
      <c r="J282" s="30">
        <v>10162.88</v>
      </c>
      <c r="K282" s="23">
        <v>6.95</v>
      </c>
      <c r="L282" s="23">
        <v>6.99</v>
      </c>
      <c r="M282" s="23">
        <v>6.97</v>
      </c>
    </row>
    <row r="283" spans="2:13" ht="12.75">
      <c r="B283" s="25">
        <v>228</v>
      </c>
      <c r="C283" s="26">
        <v>91</v>
      </c>
      <c r="D283" s="28" t="s">
        <v>198</v>
      </c>
      <c r="E283" s="59" t="s">
        <v>277</v>
      </c>
      <c r="F283" s="29">
        <v>10000000</v>
      </c>
      <c r="G283" s="30">
        <v>10000000</v>
      </c>
      <c r="H283" s="30">
        <v>10000000</v>
      </c>
      <c r="I283" s="30">
        <v>9780540.74</v>
      </c>
      <c r="J283" s="30">
        <v>219459.26</v>
      </c>
      <c r="K283" s="23">
        <v>9</v>
      </c>
      <c r="L283" s="23">
        <v>9</v>
      </c>
      <c r="M283" s="23">
        <v>9</v>
      </c>
    </row>
    <row r="284" spans="2:13" ht="12.75">
      <c r="B284" s="25">
        <v>229</v>
      </c>
      <c r="C284" s="26">
        <v>7</v>
      </c>
      <c r="D284" s="28" t="s">
        <v>198</v>
      </c>
      <c r="E284" s="59" t="s">
        <v>203</v>
      </c>
      <c r="F284" s="29">
        <v>20000000</v>
      </c>
      <c r="G284" s="30">
        <v>5000000</v>
      </c>
      <c r="H284" s="30">
        <v>5000000</v>
      </c>
      <c r="I284" s="30">
        <v>4995210.07</v>
      </c>
      <c r="J284" s="30">
        <v>4789.93</v>
      </c>
      <c r="K284" s="23">
        <v>5</v>
      </c>
      <c r="L284" s="23">
        <v>5</v>
      </c>
      <c r="M284" s="23">
        <v>5</v>
      </c>
    </row>
    <row r="285" spans="2:13" ht="12.75">
      <c r="B285" s="25">
        <v>230</v>
      </c>
      <c r="C285" s="26">
        <v>28</v>
      </c>
      <c r="D285" s="28" t="s">
        <v>253</v>
      </c>
      <c r="E285" s="59" t="s">
        <v>278</v>
      </c>
      <c r="F285" s="29">
        <v>15000000</v>
      </c>
      <c r="G285" s="30">
        <v>7500000</v>
      </c>
      <c r="H285" s="30">
        <v>7500000</v>
      </c>
      <c r="I285" s="30">
        <v>7460111.91</v>
      </c>
      <c r="J285" s="30">
        <v>39888.08999999985</v>
      </c>
      <c r="K285" s="23">
        <v>6.96</v>
      </c>
      <c r="L285" s="23">
        <v>6.99</v>
      </c>
      <c r="M285" s="23">
        <v>6.97</v>
      </c>
    </row>
    <row r="286" spans="2:13" ht="12.75">
      <c r="B286" s="25">
        <v>231</v>
      </c>
      <c r="C286" s="26">
        <v>28</v>
      </c>
      <c r="D286" s="28" t="s">
        <v>254</v>
      </c>
      <c r="E286" s="59" t="s">
        <v>279</v>
      </c>
      <c r="F286" s="29">
        <v>15000000</v>
      </c>
      <c r="G286" s="30">
        <v>9500000</v>
      </c>
      <c r="H286" s="30">
        <v>9500000</v>
      </c>
      <c r="I286" s="30">
        <v>9449368.83</v>
      </c>
      <c r="J286" s="30">
        <v>50631.169999999925</v>
      </c>
      <c r="K286" s="23">
        <v>6.98</v>
      </c>
      <c r="L286" s="23">
        <v>6.99</v>
      </c>
      <c r="M286" s="23">
        <v>6.98</v>
      </c>
    </row>
    <row r="287" spans="2:13" ht="12.75">
      <c r="B287" s="25">
        <v>232</v>
      </c>
      <c r="C287" s="26">
        <v>91</v>
      </c>
      <c r="D287" s="28" t="s">
        <v>201</v>
      </c>
      <c r="E287" s="59" t="s">
        <v>280</v>
      </c>
      <c r="F287" s="29">
        <v>10000000</v>
      </c>
      <c r="G287" s="30">
        <v>5000000</v>
      </c>
      <c r="H287" s="30">
        <v>5000000</v>
      </c>
      <c r="I287" s="30">
        <v>4890437.32</v>
      </c>
      <c r="J287" s="30">
        <v>109562.68</v>
      </c>
      <c r="K287" s="23">
        <v>8.96</v>
      </c>
      <c r="L287" s="23">
        <v>9</v>
      </c>
      <c r="M287" s="23">
        <v>8.99</v>
      </c>
    </row>
    <row r="288" spans="2:13" ht="12.75">
      <c r="B288" s="25">
        <v>233</v>
      </c>
      <c r="C288" s="26">
        <v>8</v>
      </c>
      <c r="D288" s="28" t="s">
        <v>201</v>
      </c>
      <c r="E288" s="59" t="s">
        <v>264</v>
      </c>
      <c r="F288" s="29">
        <v>20000000</v>
      </c>
      <c r="G288" s="30">
        <v>11055000</v>
      </c>
      <c r="H288" s="30">
        <v>11055000</v>
      </c>
      <c r="I288" s="30">
        <v>11042910.34</v>
      </c>
      <c r="J288" s="30">
        <v>12089.660000000149</v>
      </c>
      <c r="K288" s="23">
        <v>4.99</v>
      </c>
      <c r="L288" s="23">
        <v>5</v>
      </c>
      <c r="M288" s="23">
        <v>4.99</v>
      </c>
    </row>
    <row r="289" spans="2:13" ht="12.75">
      <c r="B289" s="25">
        <v>234</v>
      </c>
      <c r="C289" s="60">
        <v>182</v>
      </c>
      <c r="D289" s="28" t="s">
        <v>257</v>
      </c>
      <c r="E289" s="59" t="s">
        <v>281</v>
      </c>
      <c r="F289" s="29">
        <v>7000000</v>
      </c>
      <c r="G289" s="30">
        <v>10500000</v>
      </c>
      <c r="H289" s="30">
        <v>7000000</v>
      </c>
      <c r="I289" s="30">
        <v>6667943.74</v>
      </c>
      <c r="J289" s="30">
        <v>332056.26</v>
      </c>
      <c r="K289" s="23">
        <v>9.95</v>
      </c>
      <c r="L289" s="23">
        <v>10</v>
      </c>
      <c r="M289" s="23">
        <v>9.99</v>
      </c>
    </row>
    <row r="290" spans="2:13" ht="12.75">
      <c r="B290" s="25">
        <v>235</v>
      </c>
      <c r="C290" s="26">
        <v>28</v>
      </c>
      <c r="D290" s="28" t="s">
        <v>257</v>
      </c>
      <c r="E290" s="59" t="s">
        <v>282</v>
      </c>
      <c r="F290" s="29">
        <v>15000000</v>
      </c>
      <c r="G290" s="30">
        <v>8090000</v>
      </c>
      <c r="H290" s="30">
        <v>8090000</v>
      </c>
      <c r="I290" s="30">
        <v>8046805.03</v>
      </c>
      <c r="J290" s="30">
        <v>43194.96999999974</v>
      </c>
      <c r="K290" s="23">
        <v>6.99</v>
      </c>
      <c r="L290" s="23">
        <v>7</v>
      </c>
      <c r="M290" s="23">
        <v>7</v>
      </c>
    </row>
    <row r="291" spans="2:13" ht="12.75">
      <c r="B291" s="25">
        <v>236</v>
      </c>
      <c r="C291" s="26">
        <v>91</v>
      </c>
      <c r="D291" s="28" t="s">
        <v>203</v>
      </c>
      <c r="E291" s="59" t="s">
        <v>283</v>
      </c>
      <c r="F291" s="29">
        <v>10000000</v>
      </c>
      <c r="G291" s="30">
        <v>10000000</v>
      </c>
      <c r="H291" s="30">
        <v>10000000</v>
      </c>
      <c r="I291" s="30">
        <v>9780540.74</v>
      </c>
      <c r="J291" s="30">
        <v>219459.26</v>
      </c>
      <c r="K291" s="23">
        <v>9</v>
      </c>
      <c r="L291" s="23">
        <v>9</v>
      </c>
      <c r="M291" s="23">
        <v>9</v>
      </c>
    </row>
    <row r="292" spans="2:13" ht="12.75">
      <c r="B292" s="25">
        <v>237</v>
      </c>
      <c r="C292" s="26">
        <v>7</v>
      </c>
      <c r="D292" s="28" t="s">
        <v>203</v>
      </c>
      <c r="E292" s="59" t="s">
        <v>208</v>
      </c>
      <c r="F292" s="29">
        <v>20000000</v>
      </c>
      <c r="G292" s="30">
        <v>4444000</v>
      </c>
      <c r="H292" s="30">
        <v>4444000</v>
      </c>
      <c r="I292" s="30">
        <v>4439751.22</v>
      </c>
      <c r="J292" s="30">
        <v>4248.780000000261</v>
      </c>
      <c r="K292" s="23">
        <v>4.99</v>
      </c>
      <c r="L292" s="23">
        <v>4.99</v>
      </c>
      <c r="M292" s="23">
        <v>4.99</v>
      </c>
    </row>
    <row r="293" spans="2:13" ht="12.75">
      <c r="B293" s="25">
        <v>238</v>
      </c>
      <c r="C293" s="26">
        <v>28</v>
      </c>
      <c r="D293" s="28" t="s">
        <v>261</v>
      </c>
      <c r="E293" s="59" t="s">
        <v>284</v>
      </c>
      <c r="F293" s="29">
        <v>15000000</v>
      </c>
      <c r="G293" s="30">
        <v>3000000</v>
      </c>
      <c r="H293" s="30">
        <v>3000000</v>
      </c>
      <c r="I293" s="30">
        <v>2983991.64</v>
      </c>
      <c r="J293" s="30">
        <v>16008.35999999987</v>
      </c>
      <c r="K293" s="23">
        <v>6.99</v>
      </c>
      <c r="L293" s="23">
        <v>7</v>
      </c>
      <c r="M293" s="23">
        <v>6.99</v>
      </c>
    </row>
    <row r="294" spans="2:13" ht="12.75">
      <c r="B294" s="25">
        <v>239</v>
      </c>
      <c r="C294" s="26">
        <v>28</v>
      </c>
      <c r="D294" s="28" t="s">
        <v>206</v>
      </c>
      <c r="E294" s="59" t="s">
        <v>285</v>
      </c>
      <c r="F294" s="29">
        <v>15000000</v>
      </c>
      <c r="G294" s="30">
        <v>15000000</v>
      </c>
      <c r="H294" s="30">
        <v>15000000</v>
      </c>
      <c r="I294" s="30">
        <v>14919882.28</v>
      </c>
      <c r="J294" s="30">
        <v>80117.72000000067</v>
      </c>
      <c r="K294" s="23">
        <v>7</v>
      </c>
      <c r="L294" s="23">
        <v>7</v>
      </c>
      <c r="M294" s="23">
        <v>7</v>
      </c>
    </row>
    <row r="295" spans="2:13" ht="12.75">
      <c r="B295" s="25">
        <v>240</v>
      </c>
      <c r="C295" s="26">
        <v>8</v>
      </c>
      <c r="D295" s="28" t="s">
        <v>206</v>
      </c>
      <c r="E295" s="59" t="s">
        <v>212</v>
      </c>
      <c r="F295" s="29">
        <v>20000000</v>
      </c>
      <c r="G295" s="30">
        <v>3000000</v>
      </c>
      <c r="H295" s="30">
        <v>3000000</v>
      </c>
      <c r="I295" s="30">
        <v>2996715.93</v>
      </c>
      <c r="J295" s="30">
        <v>3284.0699999998324</v>
      </c>
      <c r="K295" s="23">
        <v>5</v>
      </c>
      <c r="L295" s="23">
        <v>5</v>
      </c>
      <c r="M295" s="23">
        <v>5</v>
      </c>
    </row>
    <row r="296" spans="2:13" ht="12.75">
      <c r="B296" s="25">
        <v>241</v>
      </c>
      <c r="C296" s="60">
        <v>182</v>
      </c>
      <c r="D296" s="28" t="s">
        <v>264</v>
      </c>
      <c r="E296" s="59" t="s">
        <v>286</v>
      </c>
      <c r="F296" s="29">
        <v>7000000</v>
      </c>
      <c r="G296" s="30">
        <v>2000000</v>
      </c>
      <c r="H296" s="30">
        <v>2000000</v>
      </c>
      <c r="I296" s="30">
        <v>1905100.92</v>
      </c>
      <c r="J296" s="30">
        <v>94899.08000000007</v>
      </c>
      <c r="K296" s="23">
        <v>9.99</v>
      </c>
      <c r="L296" s="23">
        <v>9.99</v>
      </c>
      <c r="M296" s="23">
        <v>9.99</v>
      </c>
    </row>
    <row r="297" spans="2:13" ht="12.75">
      <c r="B297" s="25">
        <v>242</v>
      </c>
      <c r="C297" s="26">
        <v>28</v>
      </c>
      <c r="D297" s="28" t="s">
        <v>264</v>
      </c>
      <c r="E297" s="59" t="s">
        <v>287</v>
      </c>
      <c r="F297" s="29">
        <v>15000000</v>
      </c>
      <c r="G297" s="30">
        <v>3000000</v>
      </c>
      <c r="H297" s="30">
        <v>3000000</v>
      </c>
      <c r="I297" s="30">
        <v>2983999.22</v>
      </c>
      <c r="J297" s="30">
        <v>16000.779999999795</v>
      </c>
      <c r="K297" s="23">
        <v>6.99</v>
      </c>
      <c r="L297" s="23">
        <v>6.99</v>
      </c>
      <c r="M297" s="23">
        <v>6.99</v>
      </c>
    </row>
    <row r="298" spans="2:13" ht="12.75">
      <c r="B298" s="25">
        <v>243</v>
      </c>
      <c r="C298" s="26">
        <v>91</v>
      </c>
      <c r="D298" s="28" t="s">
        <v>208</v>
      </c>
      <c r="E298" s="59" t="s">
        <v>288</v>
      </c>
      <c r="F298" s="29">
        <v>10000000</v>
      </c>
      <c r="G298" s="30">
        <v>19000000</v>
      </c>
      <c r="H298" s="30">
        <v>10000000</v>
      </c>
      <c r="I298" s="30">
        <v>9780731.54</v>
      </c>
      <c r="J298" s="30">
        <v>219268.4600000009</v>
      </c>
      <c r="K298" s="23">
        <v>8.99</v>
      </c>
      <c r="L298" s="23">
        <v>9</v>
      </c>
      <c r="M298" s="23">
        <v>8.99</v>
      </c>
    </row>
    <row r="299" spans="2:13" ht="12.75">
      <c r="B299" s="25">
        <v>244</v>
      </c>
      <c r="C299" s="26">
        <v>7</v>
      </c>
      <c r="D299" s="28" t="s">
        <v>208</v>
      </c>
      <c r="E299" s="59" t="s">
        <v>215</v>
      </c>
      <c r="F299" s="29">
        <v>20000000</v>
      </c>
      <c r="G299" s="30">
        <v>15555000</v>
      </c>
      <c r="H299" s="30">
        <v>13555000</v>
      </c>
      <c r="I299" s="30">
        <v>13542042.36</v>
      </c>
      <c r="J299" s="30">
        <v>12957.640000000596</v>
      </c>
      <c r="K299" s="23">
        <v>4.97</v>
      </c>
      <c r="L299" s="23">
        <v>5</v>
      </c>
      <c r="M299" s="23">
        <v>4.99</v>
      </c>
    </row>
    <row r="300" spans="2:13" ht="12.75">
      <c r="B300" s="25">
        <v>245</v>
      </c>
      <c r="C300" s="26">
        <v>28</v>
      </c>
      <c r="D300" s="28" t="s">
        <v>266</v>
      </c>
      <c r="E300" s="59" t="s">
        <v>289</v>
      </c>
      <c r="F300" s="29">
        <v>15000000</v>
      </c>
      <c r="G300" s="30">
        <v>23000000</v>
      </c>
      <c r="H300" s="30">
        <v>15000000</v>
      </c>
      <c r="I300" s="30">
        <v>14919954.38</v>
      </c>
      <c r="J300" s="30">
        <v>80045.61999999918</v>
      </c>
      <c r="K300" s="23">
        <v>6.98</v>
      </c>
      <c r="L300" s="23">
        <v>7</v>
      </c>
      <c r="M300" s="23">
        <v>6.99</v>
      </c>
    </row>
    <row r="301" spans="1:13" ht="12.75">
      <c r="A301" s="1">
        <v>1</v>
      </c>
      <c r="B301" s="64">
        <v>246</v>
      </c>
      <c r="C301" s="65">
        <v>28</v>
      </c>
      <c r="D301" s="66" t="s">
        <v>267</v>
      </c>
      <c r="E301" s="67" t="s">
        <v>290</v>
      </c>
      <c r="F301" s="68">
        <v>15000000</v>
      </c>
      <c r="G301" s="69">
        <v>12000000</v>
      </c>
      <c r="H301" s="69">
        <v>12000000</v>
      </c>
      <c r="I301" s="69">
        <v>11936065.2</v>
      </c>
      <c r="J301" s="69">
        <v>63934.800000000745</v>
      </c>
      <c r="K301" s="70">
        <v>6.97</v>
      </c>
      <c r="L301" s="70">
        <v>6.99</v>
      </c>
      <c r="M301" s="70">
        <v>6.98</v>
      </c>
    </row>
    <row r="302" spans="1:13" ht="12.75">
      <c r="A302" s="1">
        <f aca="true" t="shared" si="0" ref="A302:A333">A301+1</f>
        <v>2</v>
      </c>
      <c r="B302" s="64">
        <v>247</v>
      </c>
      <c r="C302" s="65">
        <v>91</v>
      </c>
      <c r="D302" s="66" t="s">
        <v>212</v>
      </c>
      <c r="E302" s="67" t="s">
        <v>291</v>
      </c>
      <c r="F302" s="68">
        <v>10000000</v>
      </c>
      <c r="G302" s="69">
        <v>22000000</v>
      </c>
      <c r="H302" s="69">
        <v>10000000</v>
      </c>
      <c r="I302" s="69">
        <v>9782401.42</v>
      </c>
      <c r="J302" s="69">
        <v>217598.58</v>
      </c>
      <c r="K302" s="70">
        <v>8.85</v>
      </c>
      <c r="L302" s="70">
        <v>8.94</v>
      </c>
      <c r="M302" s="70">
        <v>8.92</v>
      </c>
    </row>
    <row r="303" spans="1:13" ht="12.75">
      <c r="A303" s="1">
        <f t="shared" si="0"/>
        <v>3</v>
      </c>
      <c r="B303" s="64">
        <v>248</v>
      </c>
      <c r="C303" s="65">
        <v>7</v>
      </c>
      <c r="D303" s="66" t="s">
        <v>212</v>
      </c>
      <c r="E303" s="67" t="s">
        <v>218</v>
      </c>
      <c r="F303" s="68">
        <v>15000000</v>
      </c>
      <c r="G303" s="69">
        <v>35000000</v>
      </c>
      <c r="H303" s="69">
        <v>15000000</v>
      </c>
      <c r="I303" s="69">
        <v>14986204.49</v>
      </c>
      <c r="J303" s="69">
        <v>13795.509999999776</v>
      </c>
      <c r="K303" s="70">
        <v>4.7</v>
      </c>
      <c r="L303" s="70">
        <v>4.9</v>
      </c>
      <c r="M303" s="70">
        <v>4.8</v>
      </c>
    </row>
    <row r="304" spans="1:13" ht="12.75">
      <c r="A304" s="1">
        <f t="shared" si="0"/>
        <v>4</v>
      </c>
      <c r="B304" s="64">
        <v>249</v>
      </c>
      <c r="C304" s="60">
        <v>182</v>
      </c>
      <c r="D304" s="66" t="s">
        <v>270</v>
      </c>
      <c r="E304" s="67" t="s">
        <v>292</v>
      </c>
      <c r="F304" s="68">
        <v>12000000</v>
      </c>
      <c r="G304" s="69">
        <v>19533000</v>
      </c>
      <c r="H304" s="69">
        <v>12000000</v>
      </c>
      <c r="I304" s="69">
        <v>11447718.1</v>
      </c>
      <c r="J304" s="69">
        <v>552281.9</v>
      </c>
      <c r="K304" s="70">
        <v>9.44</v>
      </c>
      <c r="L304" s="70">
        <v>9.89</v>
      </c>
      <c r="M304" s="70">
        <v>9.68</v>
      </c>
    </row>
    <row r="305" spans="1:13" ht="12.75">
      <c r="A305" s="1">
        <f t="shared" si="0"/>
        <v>5</v>
      </c>
      <c r="B305" s="64">
        <v>250</v>
      </c>
      <c r="C305" s="65">
        <v>28</v>
      </c>
      <c r="D305" s="66" t="s">
        <v>270</v>
      </c>
      <c r="E305" s="67" t="s">
        <v>293</v>
      </c>
      <c r="F305" s="68">
        <v>15000000</v>
      </c>
      <c r="G305" s="69">
        <v>29000000</v>
      </c>
      <c r="H305" s="69">
        <v>15000000</v>
      </c>
      <c r="I305" s="69">
        <v>14926830.13</v>
      </c>
      <c r="J305" s="69">
        <v>73169.86999999918</v>
      </c>
      <c r="K305" s="70">
        <v>6.2</v>
      </c>
      <c r="L305" s="70">
        <v>6.69</v>
      </c>
      <c r="M305" s="70">
        <v>6.39</v>
      </c>
    </row>
    <row r="306" spans="1:13" ht="12.75">
      <c r="A306" s="1">
        <f t="shared" si="0"/>
        <v>6</v>
      </c>
      <c r="B306" s="64">
        <v>251</v>
      </c>
      <c r="C306" s="65">
        <v>91</v>
      </c>
      <c r="D306" s="66" t="s">
        <v>215</v>
      </c>
      <c r="E306" s="67" t="s">
        <v>294</v>
      </c>
      <c r="F306" s="68">
        <v>10000000</v>
      </c>
      <c r="G306" s="69">
        <v>24750000</v>
      </c>
      <c r="H306" s="69">
        <v>10000000</v>
      </c>
      <c r="I306" s="69">
        <v>9788501.22</v>
      </c>
      <c r="J306" s="69">
        <v>211498.77999999933</v>
      </c>
      <c r="K306" s="70">
        <v>8.57</v>
      </c>
      <c r="L306" s="70">
        <v>8.77</v>
      </c>
      <c r="M306" s="70">
        <v>8.67</v>
      </c>
    </row>
    <row r="307" spans="1:13" ht="12.75">
      <c r="A307" s="1">
        <f t="shared" si="0"/>
        <v>7</v>
      </c>
      <c r="B307" s="64">
        <v>252</v>
      </c>
      <c r="C307" s="65">
        <v>7</v>
      </c>
      <c r="D307" s="66" t="s">
        <v>215</v>
      </c>
      <c r="E307" s="67" t="s">
        <v>221</v>
      </c>
      <c r="F307" s="68">
        <v>15000000</v>
      </c>
      <c r="G307" s="69">
        <v>30500000</v>
      </c>
      <c r="H307" s="69">
        <v>15000000</v>
      </c>
      <c r="I307" s="69">
        <v>14986679.26</v>
      </c>
      <c r="J307" s="69">
        <v>13320.740000000224</v>
      </c>
      <c r="K307" s="70">
        <v>4.49</v>
      </c>
      <c r="L307" s="70">
        <v>5</v>
      </c>
      <c r="M307" s="70">
        <v>4.63</v>
      </c>
    </row>
    <row r="308" spans="1:13" ht="12.75">
      <c r="A308" s="1">
        <f t="shared" si="0"/>
        <v>8</v>
      </c>
      <c r="B308" s="64">
        <v>253</v>
      </c>
      <c r="C308" s="65">
        <v>28</v>
      </c>
      <c r="D308" s="66" t="s">
        <v>272</v>
      </c>
      <c r="E308" s="67" t="s">
        <v>295</v>
      </c>
      <c r="F308" s="68">
        <v>15000000</v>
      </c>
      <c r="G308" s="69">
        <v>23000000</v>
      </c>
      <c r="H308" s="69">
        <v>15000000</v>
      </c>
      <c r="I308" s="69">
        <v>14925234.88</v>
      </c>
      <c r="J308" s="69">
        <v>74765.11999999918</v>
      </c>
      <c r="K308" s="70">
        <v>6.2</v>
      </c>
      <c r="L308" s="70">
        <v>6.57</v>
      </c>
      <c r="M308" s="70">
        <v>6.53</v>
      </c>
    </row>
    <row r="309" spans="1:13" ht="12.75">
      <c r="A309" s="1">
        <f t="shared" si="0"/>
        <v>9</v>
      </c>
      <c r="B309" s="64">
        <v>254</v>
      </c>
      <c r="C309" s="65">
        <v>28</v>
      </c>
      <c r="D309" s="66" t="s">
        <v>273</v>
      </c>
      <c r="E309" s="67" t="s">
        <v>296</v>
      </c>
      <c r="F309" s="68">
        <v>15000000</v>
      </c>
      <c r="G309" s="69">
        <v>27000000</v>
      </c>
      <c r="H309" s="69">
        <v>15000000</v>
      </c>
      <c r="I309" s="69">
        <v>14925641.54</v>
      </c>
      <c r="J309" s="69">
        <v>74358.4600000009</v>
      </c>
      <c r="K309" s="70">
        <v>6.23</v>
      </c>
      <c r="L309" s="70">
        <v>6.94</v>
      </c>
      <c r="M309" s="71">
        <v>6.49</v>
      </c>
    </row>
    <row r="310" spans="1:13" ht="12.75">
      <c r="A310" s="1">
        <f t="shared" si="0"/>
        <v>10</v>
      </c>
      <c r="B310" s="64">
        <v>255</v>
      </c>
      <c r="C310" s="65">
        <v>91</v>
      </c>
      <c r="D310" s="66" t="s">
        <v>218</v>
      </c>
      <c r="E310" s="67" t="s">
        <v>297</v>
      </c>
      <c r="F310" s="68">
        <v>10000000</v>
      </c>
      <c r="G310" s="69">
        <v>12000000</v>
      </c>
      <c r="H310" s="69">
        <v>10000000</v>
      </c>
      <c r="I310" s="69">
        <v>9786160.92</v>
      </c>
      <c r="J310" s="69">
        <v>213839.08</v>
      </c>
      <c r="K310" s="70">
        <v>8.44</v>
      </c>
      <c r="L310" s="70">
        <v>8.99</v>
      </c>
      <c r="M310" s="70">
        <v>8.76</v>
      </c>
    </row>
    <row r="311" spans="1:13" ht="12.75">
      <c r="A311" s="1">
        <f t="shared" si="0"/>
        <v>11</v>
      </c>
      <c r="B311" s="64">
        <v>256</v>
      </c>
      <c r="C311" s="65">
        <v>7</v>
      </c>
      <c r="D311" s="66" t="s">
        <v>218</v>
      </c>
      <c r="E311" s="67" t="s">
        <v>224</v>
      </c>
      <c r="F311" s="68">
        <v>15000000</v>
      </c>
      <c r="G311" s="69">
        <v>15000000</v>
      </c>
      <c r="H311" s="69">
        <v>15000000</v>
      </c>
      <c r="I311" s="69">
        <v>14985630.22</v>
      </c>
      <c r="J311" s="69">
        <v>14369.77999999933</v>
      </c>
      <c r="K311" s="70">
        <v>5</v>
      </c>
      <c r="L311" s="70">
        <v>5</v>
      </c>
      <c r="M311" s="71">
        <v>5</v>
      </c>
    </row>
    <row r="312" spans="1:13" ht="12.75">
      <c r="A312" s="1">
        <f t="shared" si="0"/>
        <v>12</v>
      </c>
      <c r="B312" s="64">
        <v>257</v>
      </c>
      <c r="C312" s="60">
        <v>182</v>
      </c>
      <c r="D312" s="66" t="s">
        <v>276</v>
      </c>
      <c r="E312" s="67" t="s">
        <v>298</v>
      </c>
      <c r="F312" s="68">
        <v>12000000</v>
      </c>
      <c r="G312" s="69">
        <v>20733000</v>
      </c>
      <c r="H312" s="69">
        <v>12000000</v>
      </c>
      <c r="I312" s="69">
        <v>11437315.01</v>
      </c>
      <c r="J312" s="69">
        <v>562684.99</v>
      </c>
      <c r="K312" s="70">
        <v>9.48</v>
      </c>
      <c r="L312" s="70">
        <v>9.97</v>
      </c>
      <c r="M312" s="70">
        <v>9.87</v>
      </c>
    </row>
    <row r="313" spans="1:13" ht="12.75">
      <c r="A313" s="1">
        <f t="shared" si="0"/>
        <v>13</v>
      </c>
      <c r="B313" s="64">
        <v>258</v>
      </c>
      <c r="C313" s="65">
        <v>28</v>
      </c>
      <c r="D313" s="66" t="s">
        <v>276</v>
      </c>
      <c r="E313" s="67" t="s">
        <v>299</v>
      </c>
      <c r="F313" s="68">
        <v>15000000</v>
      </c>
      <c r="G313" s="69">
        <v>26500000</v>
      </c>
      <c r="H313" s="69">
        <v>15000000</v>
      </c>
      <c r="I313" s="69">
        <v>14923917.75</v>
      </c>
      <c r="J313" s="69">
        <v>76082.25</v>
      </c>
      <c r="K313" s="70">
        <v>6.22</v>
      </c>
      <c r="L313" s="70">
        <v>7</v>
      </c>
      <c r="M313" s="70">
        <v>6.65</v>
      </c>
    </row>
    <row r="314" spans="1:13" ht="12.75">
      <c r="A314" s="1">
        <f t="shared" si="0"/>
        <v>14</v>
      </c>
      <c r="B314" s="64">
        <v>259</v>
      </c>
      <c r="C314" s="65">
        <v>91</v>
      </c>
      <c r="D314" s="66" t="s">
        <v>221</v>
      </c>
      <c r="E314" s="67" t="s">
        <v>300</v>
      </c>
      <c r="F314" s="68">
        <v>10000000</v>
      </c>
      <c r="G314" s="69">
        <v>15500000</v>
      </c>
      <c r="H314" s="69">
        <v>10000000</v>
      </c>
      <c r="I314" s="69">
        <v>9783725.92</v>
      </c>
      <c r="J314" s="69">
        <v>216274.08</v>
      </c>
      <c r="K314" s="70">
        <v>8.58</v>
      </c>
      <c r="L314" s="70">
        <v>8.89</v>
      </c>
      <c r="M314" s="70">
        <v>8.87</v>
      </c>
    </row>
    <row r="315" spans="1:13" ht="12.75">
      <c r="A315" s="1">
        <f t="shared" si="0"/>
        <v>15</v>
      </c>
      <c r="B315" s="64">
        <v>260</v>
      </c>
      <c r="C315" s="65">
        <v>7</v>
      </c>
      <c r="D315" s="66" t="s">
        <v>221</v>
      </c>
      <c r="E315" s="67" t="s">
        <v>227</v>
      </c>
      <c r="F315" s="68">
        <v>15000000</v>
      </c>
      <c r="G315" s="69">
        <v>26000000</v>
      </c>
      <c r="H315" s="69">
        <v>11000000</v>
      </c>
      <c r="I315" s="69">
        <v>10989580.82</v>
      </c>
      <c r="J315" s="69">
        <v>10419.179999999702</v>
      </c>
      <c r="K315" s="70">
        <v>4.67</v>
      </c>
      <c r="L315" s="70">
        <v>5</v>
      </c>
      <c r="M315" s="70">
        <v>4.94</v>
      </c>
    </row>
    <row r="316" spans="1:13" ht="12.75">
      <c r="A316" s="1">
        <f t="shared" si="0"/>
        <v>16</v>
      </c>
      <c r="B316" s="64">
        <v>261</v>
      </c>
      <c r="C316" s="65">
        <v>28</v>
      </c>
      <c r="D316" s="66" t="s">
        <v>278</v>
      </c>
      <c r="E316" s="67" t="s">
        <v>301</v>
      </c>
      <c r="F316" s="68">
        <v>15000000</v>
      </c>
      <c r="G316" s="69">
        <v>37500000</v>
      </c>
      <c r="H316" s="69">
        <v>15000000</v>
      </c>
      <c r="I316" s="69">
        <v>14923154.19</v>
      </c>
      <c r="J316" s="69">
        <v>76845.81000000052</v>
      </c>
      <c r="K316" s="70">
        <v>6.55</v>
      </c>
      <c r="L316" s="70">
        <v>6.9</v>
      </c>
      <c r="M316" s="70">
        <v>6.71</v>
      </c>
    </row>
    <row r="317" spans="1:13" ht="12.75">
      <c r="A317" s="1">
        <f t="shared" si="0"/>
        <v>17</v>
      </c>
      <c r="B317" s="64">
        <v>262</v>
      </c>
      <c r="C317" s="65">
        <v>28</v>
      </c>
      <c r="D317" s="66" t="s">
        <v>279</v>
      </c>
      <c r="E317" s="67" t="s">
        <v>302</v>
      </c>
      <c r="F317" s="68">
        <v>15000000</v>
      </c>
      <c r="G317" s="69">
        <v>25200000</v>
      </c>
      <c r="H317" s="69">
        <v>15000000</v>
      </c>
      <c r="I317" s="69">
        <v>14921779.9</v>
      </c>
      <c r="J317" s="69">
        <v>78220.09999999963</v>
      </c>
      <c r="K317" s="70">
        <v>6.8</v>
      </c>
      <c r="L317" s="70">
        <v>6.85</v>
      </c>
      <c r="M317" s="70">
        <v>6.83</v>
      </c>
    </row>
    <row r="318" spans="1:13" ht="12.75">
      <c r="A318" s="1">
        <f t="shared" si="0"/>
        <v>18</v>
      </c>
      <c r="B318" s="64">
        <v>263</v>
      </c>
      <c r="C318" s="65">
        <v>91</v>
      </c>
      <c r="D318" s="66" t="s">
        <v>224</v>
      </c>
      <c r="E318" s="67" t="s">
        <v>303</v>
      </c>
      <c r="F318" s="68">
        <v>10000000</v>
      </c>
      <c r="G318" s="69">
        <v>11100000</v>
      </c>
      <c r="H318" s="69">
        <v>10000000</v>
      </c>
      <c r="I318" s="69">
        <v>9786638.03</v>
      </c>
      <c r="J318" s="69">
        <v>213361.97000000067</v>
      </c>
      <c r="K318" s="70">
        <v>8.7</v>
      </c>
      <c r="L318" s="70">
        <v>8.75</v>
      </c>
      <c r="M318" s="70">
        <v>8.74</v>
      </c>
    </row>
    <row r="319" spans="1:13" ht="12.75">
      <c r="A319" s="1">
        <f t="shared" si="0"/>
        <v>19</v>
      </c>
      <c r="B319" s="64">
        <v>264</v>
      </c>
      <c r="C319" s="65">
        <v>7</v>
      </c>
      <c r="D319" s="66" t="s">
        <v>224</v>
      </c>
      <c r="E319" s="67" t="s">
        <v>230</v>
      </c>
      <c r="F319" s="68">
        <v>15000000</v>
      </c>
      <c r="G319" s="69">
        <v>15000000</v>
      </c>
      <c r="H319" s="69">
        <v>15000000</v>
      </c>
      <c r="I319" s="69">
        <v>14985716.35</v>
      </c>
      <c r="J319" s="69">
        <v>14283.650000000373</v>
      </c>
      <c r="K319" s="70">
        <v>4.97</v>
      </c>
      <c r="L319" s="70">
        <v>4.97</v>
      </c>
      <c r="M319" s="70">
        <v>4.97</v>
      </c>
    </row>
    <row r="320" spans="1:13" ht="12.75">
      <c r="A320" s="1">
        <f t="shared" si="0"/>
        <v>20</v>
      </c>
      <c r="B320" s="64">
        <v>265</v>
      </c>
      <c r="C320" s="60">
        <v>182</v>
      </c>
      <c r="D320" s="66" t="s">
        <v>282</v>
      </c>
      <c r="E320" s="67" t="s">
        <v>304</v>
      </c>
      <c r="F320" s="68">
        <v>12000000</v>
      </c>
      <c r="G320" s="69">
        <v>12400000</v>
      </c>
      <c r="H320" s="69">
        <v>12000000</v>
      </c>
      <c r="I320" s="69">
        <v>11430080.72</v>
      </c>
      <c r="J320" s="69">
        <v>569919.2799999993</v>
      </c>
      <c r="K320" s="70">
        <v>9.99</v>
      </c>
      <c r="L320" s="70">
        <v>10</v>
      </c>
      <c r="M320" s="70">
        <v>10</v>
      </c>
    </row>
    <row r="321" spans="1:13" ht="12.75">
      <c r="A321" s="1">
        <f t="shared" si="0"/>
        <v>21</v>
      </c>
      <c r="B321" s="64">
        <v>266</v>
      </c>
      <c r="C321" s="65">
        <v>28</v>
      </c>
      <c r="D321" s="66" t="s">
        <v>282</v>
      </c>
      <c r="E321" s="67" t="s">
        <v>305</v>
      </c>
      <c r="F321" s="68">
        <v>15000000</v>
      </c>
      <c r="G321" s="69">
        <v>9000000</v>
      </c>
      <c r="H321" s="69">
        <v>9000000</v>
      </c>
      <c r="I321" s="69">
        <v>8952172.23</v>
      </c>
      <c r="J321" s="69">
        <v>47827.76999999955</v>
      </c>
      <c r="K321" s="70">
        <v>6.95</v>
      </c>
      <c r="L321" s="70">
        <v>6.99</v>
      </c>
      <c r="M321" s="70">
        <v>6.96</v>
      </c>
    </row>
    <row r="322" spans="1:13" ht="12.75">
      <c r="A322" s="1">
        <f t="shared" si="0"/>
        <v>22</v>
      </c>
      <c r="B322" s="64">
        <v>267</v>
      </c>
      <c r="C322" s="65">
        <v>91</v>
      </c>
      <c r="D322" s="66" t="s">
        <v>227</v>
      </c>
      <c r="E322" s="67" t="s">
        <v>306</v>
      </c>
      <c r="F322" s="68">
        <v>10000000</v>
      </c>
      <c r="G322" s="69">
        <v>17000000</v>
      </c>
      <c r="H322" s="69">
        <v>10000000</v>
      </c>
      <c r="I322" s="69">
        <v>9783356.57</v>
      </c>
      <c r="J322" s="69">
        <v>216643.43</v>
      </c>
      <c r="K322" s="70">
        <v>8.69</v>
      </c>
      <c r="L322" s="70">
        <v>9</v>
      </c>
      <c r="M322" s="70">
        <v>8.88</v>
      </c>
    </row>
    <row r="323" spans="1:13" ht="12.75">
      <c r="A323" s="1">
        <f t="shared" si="0"/>
        <v>23</v>
      </c>
      <c r="B323" s="64">
        <v>268</v>
      </c>
      <c r="C323" s="65">
        <v>7</v>
      </c>
      <c r="D323" s="66" t="s">
        <v>227</v>
      </c>
      <c r="E323" s="67" t="s">
        <v>234</v>
      </c>
      <c r="F323" s="68">
        <v>15000000</v>
      </c>
      <c r="G323" s="69">
        <v>3000000</v>
      </c>
      <c r="H323" s="69">
        <v>3000000</v>
      </c>
      <c r="I323" s="69">
        <v>2997131.79</v>
      </c>
      <c r="J323" s="69">
        <v>2868.2099999999627</v>
      </c>
      <c r="K323" s="70">
        <v>4.99</v>
      </c>
      <c r="L323" s="70">
        <v>4.99</v>
      </c>
      <c r="M323" s="70">
        <v>4.99</v>
      </c>
    </row>
    <row r="324" spans="1:13" ht="12.75">
      <c r="A324" s="1">
        <f t="shared" si="0"/>
        <v>24</v>
      </c>
      <c r="B324" s="64">
        <v>269</v>
      </c>
      <c r="C324" s="65">
        <v>28</v>
      </c>
      <c r="D324" s="66" t="s">
        <v>284</v>
      </c>
      <c r="E324" s="67" t="s">
        <v>307</v>
      </c>
      <c r="F324" s="68">
        <v>15000000</v>
      </c>
      <c r="G324" s="69">
        <v>1500000</v>
      </c>
      <c r="H324" s="69">
        <v>1500000</v>
      </c>
      <c r="I324" s="69">
        <v>1492113.46</v>
      </c>
      <c r="J324" s="69">
        <v>7886.540000000037</v>
      </c>
      <c r="K324" s="70">
        <v>6.89</v>
      </c>
      <c r="L324" s="70">
        <v>6.89</v>
      </c>
      <c r="M324" s="70">
        <v>6.89</v>
      </c>
    </row>
    <row r="325" spans="1:13" ht="12.75">
      <c r="A325" s="1">
        <f t="shared" si="0"/>
        <v>25</v>
      </c>
      <c r="B325" s="64">
        <v>270</v>
      </c>
      <c r="C325" s="65">
        <v>28</v>
      </c>
      <c r="D325" s="72" t="s">
        <v>285</v>
      </c>
      <c r="E325" s="67" t="s">
        <v>308</v>
      </c>
      <c r="F325" s="68">
        <v>15000000</v>
      </c>
      <c r="G325" s="69">
        <v>5000000</v>
      </c>
      <c r="H325" s="69">
        <v>5000000</v>
      </c>
      <c r="I325" s="69">
        <v>4973369.99</v>
      </c>
      <c r="J325" s="69">
        <v>26630.009999999776</v>
      </c>
      <c r="K325" s="70">
        <v>6.98</v>
      </c>
      <c r="L325" s="70">
        <v>6.98</v>
      </c>
      <c r="M325" s="70">
        <v>6.98</v>
      </c>
    </row>
    <row r="326" spans="1:13" ht="12.75">
      <c r="A326" s="1">
        <f t="shared" si="0"/>
        <v>26</v>
      </c>
      <c r="B326" s="64">
        <v>271</v>
      </c>
      <c r="C326" s="65">
        <v>91</v>
      </c>
      <c r="D326" s="72" t="s">
        <v>230</v>
      </c>
      <c r="E326" s="72" t="s">
        <v>309</v>
      </c>
      <c r="F326" s="68">
        <v>10000000</v>
      </c>
      <c r="G326" s="69">
        <v>4800000</v>
      </c>
      <c r="H326" s="69">
        <v>4800000</v>
      </c>
      <c r="I326" s="69">
        <v>4695680.62</v>
      </c>
      <c r="J326" s="69">
        <v>104319.38</v>
      </c>
      <c r="K326" s="70">
        <v>8.83</v>
      </c>
      <c r="L326" s="70">
        <v>9</v>
      </c>
      <c r="M326" s="70">
        <v>8.91</v>
      </c>
    </row>
    <row r="327" spans="1:13" ht="12.75">
      <c r="A327" s="1">
        <f t="shared" si="0"/>
        <v>27</v>
      </c>
      <c r="B327" s="64">
        <v>273</v>
      </c>
      <c r="C327" s="60">
        <v>182</v>
      </c>
      <c r="D327" s="72">
        <v>39351</v>
      </c>
      <c r="E327" s="72">
        <v>39533</v>
      </c>
      <c r="F327" s="68">
        <v>12000000</v>
      </c>
      <c r="G327" s="69">
        <v>10000000</v>
      </c>
      <c r="H327" s="69">
        <v>10000000</v>
      </c>
      <c r="I327" s="69">
        <v>9525187.92</v>
      </c>
      <c r="J327" s="69">
        <v>474812.08</v>
      </c>
      <c r="K327" s="70">
        <v>9.99</v>
      </c>
      <c r="L327" s="70">
        <v>10</v>
      </c>
      <c r="M327" s="70">
        <v>10</v>
      </c>
    </row>
    <row r="328" spans="1:13" ht="12.75">
      <c r="A328" s="1">
        <f t="shared" si="0"/>
        <v>28</v>
      </c>
      <c r="B328" s="64">
        <v>274</v>
      </c>
      <c r="C328" s="65">
        <v>28</v>
      </c>
      <c r="D328" s="72">
        <v>39351</v>
      </c>
      <c r="E328" s="72">
        <v>39379</v>
      </c>
      <c r="F328" s="68">
        <v>15000000</v>
      </c>
      <c r="G328" s="69">
        <v>1000000</v>
      </c>
      <c r="H328" s="69">
        <v>1000000</v>
      </c>
      <c r="I328" s="69">
        <v>994658.82</v>
      </c>
      <c r="J328" s="69">
        <v>5341.180000000051</v>
      </c>
      <c r="K328" s="70">
        <v>7</v>
      </c>
      <c r="L328" s="70">
        <v>7</v>
      </c>
      <c r="M328" s="70">
        <v>7</v>
      </c>
    </row>
    <row r="329" spans="1:13" ht="12.75">
      <c r="A329" s="1">
        <f t="shared" si="0"/>
        <v>29</v>
      </c>
      <c r="B329" s="64">
        <v>275</v>
      </c>
      <c r="C329" s="65">
        <v>91</v>
      </c>
      <c r="D329" s="72">
        <v>39352</v>
      </c>
      <c r="E329" s="72">
        <v>39443</v>
      </c>
      <c r="F329" s="68">
        <v>10000000</v>
      </c>
      <c r="G329" s="69">
        <v>6900000</v>
      </c>
      <c r="H329" s="69">
        <v>6900000</v>
      </c>
      <c r="I329" s="69">
        <v>6748978.61</v>
      </c>
      <c r="J329" s="69">
        <v>151021.39</v>
      </c>
      <c r="K329" s="70">
        <v>8.88</v>
      </c>
      <c r="L329" s="70">
        <v>8.99</v>
      </c>
      <c r="M329" s="70">
        <v>8.98</v>
      </c>
    </row>
    <row r="330" spans="1:13" ht="12.75">
      <c r="A330" s="1">
        <f t="shared" si="0"/>
        <v>30</v>
      </c>
      <c r="B330" s="64">
        <v>276</v>
      </c>
      <c r="C330" s="65">
        <v>7</v>
      </c>
      <c r="D330" s="72">
        <v>39352</v>
      </c>
      <c r="E330" s="72">
        <v>39359</v>
      </c>
      <c r="F330" s="68">
        <v>15000000</v>
      </c>
      <c r="G330" s="69">
        <v>8100000</v>
      </c>
      <c r="H330" s="69">
        <v>8100000</v>
      </c>
      <c r="I330" s="69">
        <v>8092250.07</v>
      </c>
      <c r="J330" s="69">
        <v>7749.929999999702</v>
      </c>
      <c r="K330" s="70">
        <v>4.99</v>
      </c>
      <c r="L330" s="70">
        <v>5</v>
      </c>
      <c r="M330" s="70">
        <v>4.99</v>
      </c>
    </row>
    <row r="331" spans="1:13" ht="12.75">
      <c r="A331" s="1">
        <f t="shared" si="0"/>
        <v>31</v>
      </c>
      <c r="B331" s="64">
        <v>277</v>
      </c>
      <c r="C331" s="65">
        <v>28</v>
      </c>
      <c r="D331" s="72">
        <v>39353</v>
      </c>
      <c r="E331" s="72">
        <v>39381</v>
      </c>
      <c r="F331" s="68">
        <v>15000000</v>
      </c>
      <c r="G331" s="69">
        <v>9500000</v>
      </c>
      <c r="H331" s="69">
        <v>9500000</v>
      </c>
      <c r="I331" s="69">
        <v>9449440.93</v>
      </c>
      <c r="J331" s="69">
        <v>50559.0700000003</v>
      </c>
      <c r="K331" s="70">
        <v>6.94</v>
      </c>
      <c r="L331" s="70">
        <v>7</v>
      </c>
      <c r="M331" s="70">
        <v>6.97</v>
      </c>
    </row>
    <row r="332" spans="1:13" ht="12.75">
      <c r="A332" s="1">
        <f t="shared" si="0"/>
        <v>32</v>
      </c>
      <c r="B332" s="64">
        <v>278</v>
      </c>
      <c r="C332" s="65">
        <v>28</v>
      </c>
      <c r="D332" s="72">
        <v>39356</v>
      </c>
      <c r="E332" s="72">
        <v>39384</v>
      </c>
      <c r="F332" s="68">
        <v>20000000</v>
      </c>
      <c r="G332" s="69">
        <v>17000000</v>
      </c>
      <c r="H332" s="69">
        <v>17000000</v>
      </c>
      <c r="I332" s="69">
        <v>16909678.08</v>
      </c>
      <c r="J332" s="69">
        <v>90321.92000000179</v>
      </c>
      <c r="K332" s="70">
        <v>6.89</v>
      </c>
      <c r="L332" s="70">
        <v>7</v>
      </c>
      <c r="M332" s="70">
        <v>6.96</v>
      </c>
    </row>
    <row r="333" spans="1:13" ht="12.75">
      <c r="A333" s="1">
        <f t="shared" si="0"/>
        <v>33</v>
      </c>
      <c r="B333" s="64">
        <v>279</v>
      </c>
      <c r="C333" s="65">
        <v>7</v>
      </c>
      <c r="D333" s="72">
        <v>39357</v>
      </c>
      <c r="E333" s="72">
        <v>39364</v>
      </c>
      <c r="F333" s="68">
        <v>15000000</v>
      </c>
      <c r="G333" s="69">
        <v>45000000</v>
      </c>
      <c r="H333" s="69">
        <v>15000000</v>
      </c>
      <c r="I333" s="69">
        <v>14986156.62</v>
      </c>
      <c r="J333" s="69">
        <v>13843.38000000082</v>
      </c>
      <c r="K333" s="70">
        <v>4.79</v>
      </c>
      <c r="L333" s="70">
        <v>4.84</v>
      </c>
      <c r="M333" s="71">
        <v>4.82</v>
      </c>
    </row>
    <row r="334" spans="1:13" ht="12.75">
      <c r="A334" s="1">
        <f aca="true" t="shared" si="1" ref="A334:A365">A333+1</f>
        <v>34</v>
      </c>
      <c r="B334" s="64">
        <v>280</v>
      </c>
      <c r="C334" s="60">
        <v>182</v>
      </c>
      <c r="D334" s="72">
        <v>39358</v>
      </c>
      <c r="E334" s="72">
        <v>39540</v>
      </c>
      <c r="F334" s="68">
        <v>30000000</v>
      </c>
      <c r="G334" s="69">
        <v>65300000</v>
      </c>
      <c r="H334" s="69">
        <v>30000000</v>
      </c>
      <c r="I334" s="69">
        <v>28588200.32</v>
      </c>
      <c r="J334" s="69">
        <v>1411799.68</v>
      </c>
      <c r="K334" s="70">
        <v>9.5</v>
      </c>
      <c r="L334" s="70">
        <v>9.97</v>
      </c>
      <c r="M334" s="71">
        <v>9.9</v>
      </c>
    </row>
    <row r="335" spans="1:13" ht="12.75">
      <c r="A335" s="1">
        <f t="shared" si="1"/>
        <v>35</v>
      </c>
      <c r="B335" s="64">
        <v>281</v>
      </c>
      <c r="C335" s="65">
        <v>7</v>
      </c>
      <c r="D335" s="72">
        <v>39359</v>
      </c>
      <c r="E335" s="72">
        <v>39366</v>
      </c>
      <c r="F335" s="68">
        <v>15000000</v>
      </c>
      <c r="G335" s="69">
        <v>31777000</v>
      </c>
      <c r="H335" s="69">
        <v>15000000</v>
      </c>
      <c r="I335" s="69">
        <v>14987152.11</v>
      </c>
      <c r="J335" s="69">
        <v>12847.890000000596</v>
      </c>
      <c r="K335" s="70">
        <v>4.47</v>
      </c>
      <c r="L335" s="70">
        <v>4.47</v>
      </c>
      <c r="M335" s="70">
        <v>4.47</v>
      </c>
    </row>
    <row r="336" spans="1:13" ht="12.75">
      <c r="A336" s="1">
        <f t="shared" si="1"/>
        <v>36</v>
      </c>
      <c r="B336" s="64">
        <v>282</v>
      </c>
      <c r="C336" s="65">
        <v>91</v>
      </c>
      <c r="D336" s="72">
        <v>39360</v>
      </c>
      <c r="E336" s="72">
        <v>39451</v>
      </c>
      <c r="F336" s="68">
        <v>40000000</v>
      </c>
      <c r="G336" s="69">
        <v>22750000</v>
      </c>
      <c r="H336" s="69">
        <v>22750000</v>
      </c>
      <c r="I336" s="69">
        <v>22259985.95</v>
      </c>
      <c r="J336" s="69">
        <v>490014.05000000075</v>
      </c>
      <c r="K336" s="70">
        <v>8.39</v>
      </c>
      <c r="L336" s="70">
        <v>8.98</v>
      </c>
      <c r="M336" s="71">
        <v>8.83</v>
      </c>
    </row>
    <row r="337" spans="1:13" ht="12.75">
      <c r="A337" s="1">
        <f t="shared" si="1"/>
        <v>37</v>
      </c>
      <c r="B337" s="64">
        <v>283</v>
      </c>
      <c r="C337" s="65">
        <v>28</v>
      </c>
      <c r="D337" s="72">
        <v>39363</v>
      </c>
      <c r="E337" s="72">
        <v>39391</v>
      </c>
      <c r="F337" s="68">
        <v>20000000</v>
      </c>
      <c r="G337" s="69">
        <v>23000000</v>
      </c>
      <c r="H337" s="69">
        <v>20000000</v>
      </c>
      <c r="I337" s="69">
        <v>19896144.82</v>
      </c>
      <c r="J337" s="69">
        <v>103855.18</v>
      </c>
      <c r="K337" s="70">
        <v>6.3</v>
      </c>
      <c r="L337" s="70">
        <v>6.99</v>
      </c>
      <c r="M337" s="70">
        <v>6.8</v>
      </c>
    </row>
    <row r="338" spans="1:13" ht="12.75">
      <c r="A338" s="1">
        <f t="shared" si="1"/>
        <v>38</v>
      </c>
      <c r="B338" s="64">
        <v>284</v>
      </c>
      <c r="C338" s="65">
        <v>7</v>
      </c>
      <c r="D338" s="72">
        <v>39364</v>
      </c>
      <c r="E338" s="72">
        <v>39371</v>
      </c>
      <c r="F338" s="68">
        <v>15000000</v>
      </c>
      <c r="G338" s="69">
        <v>22888000</v>
      </c>
      <c r="H338" s="69">
        <v>15000000</v>
      </c>
      <c r="I338" s="69">
        <v>14987359.72</v>
      </c>
      <c r="J338" s="69">
        <v>12640.27999999933</v>
      </c>
      <c r="K338" s="70">
        <v>4</v>
      </c>
      <c r="L338" s="70">
        <v>4.79</v>
      </c>
      <c r="M338" s="70">
        <v>4.4</v>
      </c>
    </row>
    <row r="339" spans="1:13" ht="12.75">
      <c r="A339" s="1">
        <f t="shared" si="1"/>
        <v>39</v>
      </c>
      <c r="B339" s="64">
        <v>285</v>
      </c>
      <c r="C339" s="60">
        <v>181</v>
      </c>
      <c r="D339" s="72">
        <v>39365</v>
      </c>
      <c r="E339" s="72">
        <v>39546</v>
      </c>
      <c r="F339" s="68">
        <v>30000000</v>
      </c>
      <c r="G339" s="69">
        <v>48600000</v>
      </c>
      <c r="H339" s="69">
        <v>30000000</v>
      </c>
      <c r="I339" s="69">
        <v>28590894.93</v>
      </c>
      <c r="J339" s="69">
        <v>1409105.07</v>
      </c>
      <c r="K339" s="70">
        <v>9.6</v>
      </c>
      <c r="L339" s="70">
        <v>9.98</v>
      </c>
      <c r="M339" s="70">
        <v>9.94</v>
      </c>
    </row>
    <row r="340" spans="1:13" ht="12.75">
      <c r="A340" s="1">
        <f t="shared" si="1"/>
        <v>40</v>
      </c>
      <c r="B340" s="64">
        <v>286</v>
      </c>
      <c r="C340" s="65">
        <v>7</v>
      </c>
      <c r="D340" s="72">
        <v>39366</v>
      </c>
      <c r="E340" s="72">
        <v>39373</v>
      </c>
      <c r="F340" s="68">
        <v>15000000</v>
      </c>
      <c r="G340" s="69">
        <v>28477000</v>
      </c>
      <c r="H340" s="69">
        <v>15000000</v>
      </c>
      <c r="I340" s="69">
        <v>14988465.6</v>
      </c>
      <c r="J340" s="69">
        <v>11534.400000000373</v>
      </c>
      <c r="K340" s="70">
        <v>3.99</v>
      </c>
      <c r="L340" s="70">
        <v>4.29</v>
      </c>
      <c r="M340" s="71">
        <v>4.01</v>
      </c>
    </row>
    <row r="341" spans="1:13" ht="12.75">
      <c r="A341" s="1">
        <f t="shared" si="1"/>
        <v>41</v>
      </c>
      <c r="B341" s="64">
        <v>287</v>
      </c>
      <c r="C341" s="65">
        <v>91</v>
      </c>
      <c r="D341" s="72">
        <v>39367</v>
      </c>
      <c r="E341" s="72">
        <v>39458</v>
      </c>
      <c r="F341" s="68">
        <v>40000000</v>
      </c>
      <c r="G341" s="69">
        <v>69600000</v>
      </c>
      <c r="H341" s="69">
        <v>40000000</v>
      </c>
      <c r="I341" s="69">
        <v>39128831.78</v>
      </c>
      <c r="J341" s="69">
        <v>871168.2199999988</v>
      </c>
      <c r="K341" s="70">
        <v>8.5</v>
      </c>
      <c r="L341" s="70">
        <v>9</v>
      </c>
      <c r="M341" s="70">
        <v>8.93</v>
      </c>
    </row>
    <row r="342" spans="1:13" ht="12.75">
      <c r="A342" s="1">
        <f t="shared" si="1"/>
        <v>42</v>
      </c>
      <c r="B342" s="64">
        <v>288</v>
      </c>
      <c r="C342" s="65">
        <v>28</v>
      </c>
      <c r="D342" s="72">
        <v>39370</v>
      </c>
      <c r="E342" s="72">
        <v>39398</v>
      </c>
      <c r="F342" s="68">
        <v>20000000</v>
      </c>
      <c r="G342" s="69">
        <v>42885000</v>
      </c>
      <c r="H342" s="69">
        <v>20000000</v>
      </c>
      <c r="I342" s="69">
        <v>19896539.08</v>
      </c>
      <c r="J342" s="69">
        <v>103460.92000000179</v>
      </c>
      <c r="K342" s="70">
        <v>6.77</v>
      </c>
      <c r="L342" s="70">
        <v>6.78</v>
      </c>
      <c r="M342" s="70">
        <v>6.78</v>
      </c>
    </row>
    <row r="343" spans="1:13" ht="12.75">
      <c r="A343" s="1">
        <f t="shared" si="1"/>
        <v>43</v>
      </c>
      <c r="B343" s="64">
        <v>289</v>
      </c>
      <c r="C343" s="65">
        <v>7</v>
      </c>
      <c r="D343" s="72">
        <v>39371</v>
      </c>
      <c r="E343" s="72">
        <v>39378</v>
      </c>
      <c r="F343" s="68">
        <v>15000000</v>
      </c>
      <c r="G343" s="69">
        <v>38799000</v>
      </c>
      <c r="H343" s="69">
        <v>15000000</v>
      </c>
      <c r="I343" s="69">
        <v>14989425.01</v>
      </c>
      <c r="J343" s="69">
        <v>10574.990000000224</v>
      </c>
      <c r="K343" s="70">
        <v>3.49</v>
      </c>
      <c r="L343" s="70">
        <v>3.99</v>
      </c>
      <c r="M343" s="70">
        <v>3.68</v>
      </c>
    </row>
    <row r="344" spans="1:13" ht="12.75">
      <c r="A344" s="1">
        <f t="shared" si="1"/>
        <v>44</v>
      </c>
      <c r="B344" s="64">
        <v>290</v>
      </c>
      <c r="C344" s="60">
        <v>182</v>
      </c>
      <c r="D344" s="72">
        <v>39372</v>
      </c>
      <c r="E344" s="72">
        <v>39554</v>
      </c>
      <c r="F344" s="68">
        <v>30000000</v>
      </c>
      <c r="G344" s="69">
        <v>49000000</v>
      </c>
      <c r="H344" s="69">
        <v>30000000</v>
      </c>
      <c r="I344" s="69">
        <v>28588607.99</v>
      </c>
      <c r="J344" s="69">
        <v>1411392.01</v>
      </c>
      <c r="K344" s="70">
        <v>9.3</v>
      </c>
      <c r="L344" s="70">
        <v>9.94</v>
      </c>
      <c r="M344" s="70">
        <v>9.9</v>
      </c>
    </row>
    <row r="345" spans="1:13" ht="12.75">
      <c r="A345" s="1">
        <f t="shared" si="1"/>
        <v>45</v>
      </c>
      <c r="B345" s="64">
        <v>291</v>
      </c>
      <c r="C345" s="65">
        <v>7</v>
      </c>
      <c r="D345" s="72">
        <v>39373</v>
      </c>
      <c r="E345" s="72">
        <v>39380</v>
      </c>
      <c r="F345" s="68">
        <v>15000000</v>
      </c>
      <c r="G345" s="69">
        <v>34050000</v>
      </c>
      <c r="H345" s="69">
        <v>15000000</v>
      </c>
      <c r="I345" s="69">
        <v>14989060.77</v>
      </c>
      <c r="J345" s="73">
        <v>10939.230000000447</v>
      </c>
      <c r="K345" s="70">
        <v>3.49</v>
      </c>
      <c r="L345" s="70">
        <v>3.97</v>
      </c>
      <c r="M345" s="70">
        <v>3.81</v>
      </c>
    </row>
    <row r="346" spans="1:13" ht="12.75">
      <c r="A346" s="1">
        <f t="shared" si="1"/>
        <v>46</v>
      </c>
      <c r="B346" s="64">
        <v>292</v>
      </c>
      <c r="C346" s="65">
        <v>91</v>
      </c>
      <c r="D346" s="72">
        <v>39374</v>
      </c>
      <c r="E346" s="72">
        <v>39465</v>
      </c>
      <c r="F346" s="68">
        <v>40000000</v>
      </c>
      <c r="G346" s="69">
        <v>16500000</v>
      </c>
      <c r="H346" s="69">
        <v>16500000</v>
      </c>
      <c r="I346" s="69">
        <v>16141877.43</v>
      </c>
      <c r="J346" s="73">
        <v>358122.57</v>
      </c>
      <c r="K346" s="70">
        <v>8.49</v>
      </c>
      <c r="L346" s="70">
        <v>9</v>
      </c>
      <c r="M346" s="70">
        <v>8.9</v>
      </c>
    </row>
    <row r="347" spans="1:13" ht="12.75">
      <c r="A347" s="1">
        <f t="shared" si="1"/>
        <v>47</v>
      </c>
      <c r="B347" s="64">
        <v>293</v>
      </c>
      <c r="C347" s="65">
        <v>28</v>
      </c>
      <c r="D347" s="72">
        <v>39377</v>
      </c>
      <c r="E347" s="72">
        <v>39405</v>
      </c>
      <c r="F347" s="68">
        <v>20000000</v>
      </c>
      <c r="G347" s="69">
        <v>13700000</v>
      </c>
      <c r="H347" s="69">
        <v>13700000</v>
      </c>
      <c r="I347" s="69">
        <v>13630803.95</v>
      </c>
      <c r="J347" s="69">
        <v>69196.05000000075</v>
      </c>
      <c r="K347" s="70">
        <v>6.52</v>
      </c>
      <c r="L347" s="70">
        <v>6.97</v>
      </c>
      <c r="M347" s="71">
        <v>6.62</v>
      </c>
    </row>
    <row r="348" spans="1:13" ht="12.75">
      <c r="A348" s="1">
        <f t="shared" si="1"/>
        <v>48</v>
      </c>
      <c r="B348" s="64">
        <v>294</v>
      </c>
      <c r="C348" s="65">
        <v>7</v>
      </c>
      <c r="D348" s="72">
        <v>39378</v>
      </c>
      <c r="E348" s="72">
        <v>39385</v>
      </c>
      <c r="F348" s="68">
        <v>15000000</v>
      </c>
      <c r="G348" s="69">
        <v>1300000</v>
      </c>
      <c r="H348" s="69">
        <v>1300000</v>
      </c>
      <c r="I348" s="69">
        <v>1298963.68</v>
      </c>
      <c r="J348" s="73">
        <v>1036.3200000000652</v>
      </c>
      <c r="K348" s="70">
        <v>3.8</v>
      </c>
      <c r="L348" s="70">
        <v>5</v>
      </c>
      <c r="M348" s="71">
        <v>4.16</v>
      </c>
    </row>
    <row r="349" spans="1:13" ht="12.75">
      <c r="A349" s="1">
        <f t="shared" si="1"/>
        <v>49</v>
      </c>
      <c r="B349" s="64">
        <v>295</v>
      </c>
      <c r="C349" s="60">
        <v>182</v>
      </c>
      <c r="D349" s="72">
        <v>39379</v>
      </c>
      <c r="E349" s="72">
        <v>39561</v>
      </c>
      <c r="F349" s="68">
        <v>30000000</v>
      </c>
      <c r="G349" s="69">
        <v>40000000</v>
      </c>
      <c r="H349" s="69">
        <v>30000000</v>
      </c>
      <c r="I349" s="69">
        <v>28576242.57</v>
      </c>
      <c r="J349" s="69">
        <v>1423757.43</v>
      </c>
      <c r="K349" s="70">
        <v>9.9</v>
      </c>
      <c r="L349" s="70">
        <v>10</v>
      </c>
      <c r="M349" s="70">
        <v>9.99</v>
      </c>
    </row>
    <row r="350" spans="1:13" ht="12.75">
      <c r="A350" s="1">
        <f t="shared" si="1"/>
        <v>50</v>
      </c>
      <c r="B350" s="64">
        <v>296</v>
      </c>
      <c r="C350" s="65">
        <v>7</v>
      </c>
      <c r="D350" s="72">
        <v>39380</v>
      </c>
      <c r="E350" s="72">
        <v>39387</v>
      </c>
      <c r="F350" s="68">
        <v>15000000</v>
      </c>
      <c r="G350" s="69">
        <v>20360000</v>
      </c>
      <c r="H350" s="69">
        <v>15000000</v>
      </c>
      <c r="I350" s="69">
        <v>14988003.86</v>
      </c>
      <c r="J350" s="69">
        <v>11996.140000000596</v>
      </c>
      <c r="K350" s="70">
        <v>3</v>
      </c>
      <c r="L350" s="70">
        <v>4.78</v>
      </c>
      <c r="M350" s="70">
        <v>4.17</v>
      </c>
    </row>
    <row r="351" spans="1:13" ht="12.75">
      <c r="A351" s="1">
        <f t="shared" si="1"/>
        <v>51</v>
      </c>
      <c r="B351" s="64">
        <v>297</v>
      </c>
      <c r="C351" s="65">
        <v>91</v>
      </c>
      <c r="D351" s="72">
        <v>39381</v>
      </c>
      <c r="E351" s="72">
        <v>39472</v>
      </c>
      <c r="F351" s="68">
        <v>40000000</v>
      </c>
      <c r="G351" s="69">
        <v>19000000</v>
      </c>
      <c r="H351" s="69">
        <v>19000000</v>
      </c>
      <c r="I351" s="69">
        <v>18550189.85</v>
      </c>
      <c r="J351" s="69">
        <v>449810.1499999985</v>
      </c>
      <c r="K351" s="70">
        <v>8.99</v>
      </c>
      <c r="L351" s="70">
        <v>10</v>
      </c>
      <c r="M351" s="70">
        <v>9.73</v>
      </c>
    </row>
    <row r="352" spans="1:13" ht="12.75">
      <c r="A352" s="1">
        <f t="shared" si="1"/>
        <v>52</v>
      </c>
      <c r="B352" s="64">
        <v>298</v>
      </c>
      <c r="C352" s="65">
        <v>28</v>
      </c>
      <c r="D352" s="72">
        <v>39384</v>
      </c>
      <c r="E352" s="72">
        <v>39412</v>
      </c>
      <c r="F352" s="68">
        <v>15000000</v>
      </c>
      <c r="G352" s="69">
        <v>4000000</v>
      </c>
      <c r="H352" s="69">
        <v>4000000</v>
      </c>
      <c r="I352" s="69">
        <v>3979884.15</v>
      </c>
      <c r="J352" s="69">
        <v>20115.850000000093</v>
      </c>
      <c r="K352" s="70">
        <v>6.55</v>
      </c>
      <c r="L352" s="70">
        <v>6.74</v>
      </c>
      <c r="M352" s="70">
        <v>6.59</v>
      </c>
    </row>
    <row r="353" spans="1:13" ht="12.75">
      <c r="A353" s="1">
        <f t="shared" si="1"/>
        <v>53</v>
      </c>
      <c r="B353" s="64">
        <v>299</v>
      </c>
      <c r="C353" s="65">
        <v>7</v>
      </c>
      <c r="D353" s="72">
        <v>39384</v>
      </c>
      <c r="E353" s="72">
        <v>39391</v>
      </c>
      <c r="F353" s="68">
        <v>30000000</v>
      </c>
      <c r="G353" s="69">
        <v>9000000</v>
      </c>
      <c r="H353" s="69">
        <v>9000000</v>
      </c>
      <c r="I353" s="69">
        <v>8990909.33</v>
      </c>
      <c r="J353" s="69">
        <v>9090.669999999925</v>
      </c>
      <c r="K353" s="70">
        <v>4.69</v>
      </c>
      <c r="L353" s="70">
        <v>6</v>
      </c>
      <c r="M353" s="70">
        <v>5.27</v>
      </c>
    </row>
    <row r="354" spans="1:13" ht="12.75">
      <c r="A354" s="1">
        <f t="shared" si="1"/>
        <v>54</v>
      </c>
      <c r="B354" s="64">
        <v>300</v>
      </c>
      <c r="C354" s="65">
        <v>7</v>
      </c>
      <c r="D354" s="72">
        <v>39385</v>
      </c>
      <c r="E354" s="72">
        <v>39392</v>
      </c>
      <c r="F354" s="68">
        <v>30000000</v>
      </c>
      <c r="G354" s="69">
        <v>16460000</v>
      </c>
      <c r="H354" s="69">
        <v>16460000</v>
      </c>
      <c r="I354" s="69">
        <v>16441162.83</v>
      </c>
      <c r="J354" s="69">
        <v>18837.169999999925</v>
      </c>
      <c r="K354" s="70">
        <v>5.89</v>
      </c>
      <c r="L354" s="70">
        <v>6</v>
      </c>
      <c r="M354" s="70">
        <v>5.97</v>
      </c>
    </row>
    <row r="355" spans="1:13" ht="12.75">
      <c r="A355" s="1">
        <f t="shared" si="1"/>
        <v>55</v>
      </c>
      <c r="B355" s="64">
        <v>301</v>
      </c>
      <c r="C355" s="60">
        <v>182</v>
      </c>
      <c r="D355" s="72">
        <v>39386</v>
      </c>
      <c r="E355" s="72">
        <v>39568</v>
      </c>
      <c r="F355" s="68">
        <v>30000000</v>
      </c>
      <c r="G355" s="69">
        <v>1000000</v>
      </c>
      <c r="H355" s="69">
        <v>1000000</v>
      </c>
      <c r="I355" s="69">
        <v>952640.96</v>
      </c>
      <c r="J355" s="69">
        <v>47359.04</v>
      </c>
      <c r="K355" s="70">
        <v>9.95</v>
      </c>
      <c r="L355" s="70">
        <v>9.99</v>
      </c>
      <c r="M355" s="70">
        <v>9.97</v>
      </c>
    </row>
    <row r="356" spans="1:13" ht="12.75">
      <c r="A356" s="1">
        <f t="shared" si="1"/>
        <v>56</v>
      </c>
      <c r="B356" s="64">
        <v>302</v>
      </c>
      <c r="C356" s="65">
        <v>7</v>
      </c>
      <c r="D356" s="72">
        <v>39386</v>
      </c>
      <c r="E356" s="72">
        <v>39393</v>
      </c>
      <c r="F356" s="68">
        <v>30000000</v>
      </c>
      <c r="G356" s="69">
        <v>2500000</v>
      </c>
      <c r="H356" s="69">
        <v>2500000</v>
      </c>
      <c r="I356" s="69">
        <v>2497126.59</v>
      </c>
      <c r="J356" s="69">
        <v>2873.410000000149</v>
      </c>
      <c r="K356" s="70">
        <v>6</v>
      </c>
      <c r="L356" s="70">
        <v>6</v>
      </c>
      <c r="M356" s="70">
        <v>6</v>
      </c>
    </row>
    <row r="357" spans="1:13" ht="12.75">
      <c r="A357" s="1">
        <f t="shared" si="1"/>
        <v>57</v>
      </c>
      <c r="B357" s="64">
        <v>303</v>
      </c>
      <c r="C357" s="65">
        <v>7</v>
      </c>
      <c r="D357" s="72">
        <v>39387</v>
      </c>
      <c r="E357" s="72">
        <v>39394</v>
      </c>
      <c r="F357" s="68">
        <v>15000000</v>
      </c>
      <c r="G357" s="69">
        <v>23200000</v>
      </c>
      <c r="H357" s="69">
        <v>15000000</v>
      </c>
      <c r="I357" s="69">
        <v>14984233.32</v>
      </c>
      <c r="J357" s="73">
        <v>15766.679999999702</v>
      </c>
      <c r="K357" s="70">
        <v>3.5</v>
      </c>
      <c r="L357" s="70">
        <v>5.49</v>
      </c>
      <c r="M357" s="70">
        <v>5.96</v>
      </c>
    </row>
    <row r="358" spans="1:13" ht="12.75">
      <c r="A358" s="1">
        <f t="shared" si="1"/>
        <v>58</v>
      </c>
      <c r="B358" s="64">
        <v>304</v>
      </c>
      <c r="C358" s="65">
        <v>91</v>
      </c>
      <c r="D358" s="72">
        <v>39388</v>
      </c>
      <c r="E358" s="72">
        <v>39479</v>
      </c>
      <c r="F358" s="68">
        <v>40000000</v>
      </c>
      <c r="G358" s="69">
        <v>16500000</v>
      </c>
      <c r="H358" s="69">
        <v>16500000</v>
      </c>
      <c r="I358" s="69">
        <v>16099313.33</v>
      </c>
      <c r="J358" s="69">
        <v>400686.67</v>
      </c>
      <c r="K358" s="70">
        <v>9.85</v>
      </c>
      <c r="L358" s="70">
        <v>10</v>
      </c>
      <c r="M358" s="70">
        <v>9.98</v>
      </c>
    </row>
    <row r="359" spans="1:13" ht="12.75">
      <c r="A359" s="1">
        <f t="shared" si="1"/>
        <v>59</v>
      </c>
      <c r="B359" s="64">
        <v>305</v>
      </c>
      <c r="C359" s="65">
        <v>28</v>
      </c>
      <c r="D359" s="72">
        <v>39391</v>
      </c>
      <c r="E359" s="72">
        <v>39419</v>
      </c>
      <c r="F359" s="68">
        <v>15000000</v>
      </c>
      <c r="G359" s="69">
        <v>14000000</v>
      </c>
      <c r="H359" s="69">
        <v>14000000</v>
      </c>
      <c r="I359" s="69">
        <v>13916671.85</v>
      </c>
      <c r="J359" s="69">
        <v>83328.15000000037</v>
      </c>
      <c r="K359" s="70">
        <v>7.5</v>
      </c>
      <c r="L359" s="70">
        <v>8</v>
      </c>
      <c r="M359" s="70">
        <v>7.81</v>
      </c>
    </row>
    <row r="360" spans="1:13" ht="12.75">
      <c r="A360" s="1">
        <f t="shared" si="1"/>
        <v>60</v>
      </c>
      <c r="B360" s="64">
        <v>306</v>
      </c>
      <c r="C360" s="65">
        <v>7</v>
      </c>
      <c r="D360" s="72">
        <v>39392</v>
      </c>
      <c r="E360" s="72">
        <v>39399</v>
      </c>
      <c r="F360" s="68">
        <v>15000000</v>
      </c>
      <c r="G360" s="69">
        <v>32623000</v>
      </c>
      <c r="H360" s="69">
        <v>15000000</v>
      </c>
      <c r="I360" s="69">
        <v>14980477.51</v>
      </c>
      <c r="J360" s="69">
        <v>19522.490000000224</v>
      </c>
      <c r="K360" s="70">
        <v>5.67</v>
      </c>
      <c r="L360" s="70">
        <v>6.98</v>
      </c>
      <c r="M360" s="70">
        <v>6.8</v>
      </c>
    </row>
    <row r="361" spans="1:13" ht="12.75">
      <c r="A361" s="1">
        <f t="shared" si="1"/>
        <v>61</v>
      </c>
      <c r="B361" s="64">
        <v>307</v>
      </c>
      <c r="C361" s="60">
        <v>182</v>
      </c>
      <c r="D361" s="72">
        <v>39393</v>
      </c>
      <c r="E361" s="72">
        <v>39575</v>
      </c>
      <c r="F361" s="68">
        <v>30000000</v>
      </c>
      <c r="G361" s="69">
        <v>1000000</v>
      </c>
      <c r="H361" s="69">
        <v>1000000</v>
      </c>
      <c r="I361" s="69">
        <v>948002.7</v>
      </c>
      <c r="J361" s="69">
        <v>51997.3</v>
      </c>
      <c r="K361" s="70">
        <v>11</v>
      </c>
      <c r="L361" s="70">
        <v>11</v>
      </c>
      <c r="M361" s="70">
        <v>11</v>
      </c>
    </row>
    <row r="362" spans="1:13" ht="12.75">
      <c r="A362" s="1">
        <f t="shared" si="1"/>
        <v>62</v>
      </c>
      <c r="B362" s="64">
        <v>308</v>
      </c>
      <c r="C362" s="65">
        <v>7</v>
      </c>
      <c r="D362" s="72">
        <v>39394</v>
      </c>
      <c r="E362" s="72">
        <v>39401</v>
      </c>
      <c r="F362" s="68">
        <v>15000000</v>
      </c>
      <c r="G362" s="69">
        <v>28000000</v>
      </c>
      <c r="H362" s="69">
        <v>15000000</v>
      </c>
      <c r="I362" s="69">
        <v>14981376.32</v>
      </c>
      <c r="J362" s="69">
        <v>18623.679999999702</v>
      </c>
      <c r="K362" s="70">
        <v>6</v>
      </c>
      <c r="L362" s="70">
        <v>6.54</v>
      </c>
      <c r="M362" s="70">
        <v>6.48</v>
      </c>
    </row>
    <row r="363" spans="1:13" ht="12.75">
      <c r="A363" s="1">
        <f t="shared" si="1"/>
        <v>63</v>
      </c>
      <c r="B363" s="64">
        <v>309</v>
      </c>
      <c r="C363" s="65">
        <v>91</v>
      </c>
      <c r="D363" s="72">
        <v>39395</v>
      </c>
      <c r="E363" s="72">
        <v>39486</v>
      </c>
      <c r="F363" s="68">
        <v>40000000</v>
      </c>
      <c r="G363" s="69">
        <v>1000000</v>
      </c>
      <c r="H363" s="69">
        <v>1000000</v>
      </c>
      <c r="I363" s="69">
        <v>974573.54</v>
      </c>
      <c r="J363" s="69">
        <v>25426.46</v>
      </c>
      <c r="K363" s="70">
        <v>9.96</v>
      </c>
      <c r="L363" s="70">
        <v>10.99</v>
      </c>
      <c r="M363" s="70">
        <v>10.46</v>
      </c>
    </row>
    <row r="364" spans="1:13" ht="12.75">
      <c r="A364" s="1">
        <f t="shared" si="1"/>
        <v>64</v>
      </c>
      <c r="B364" s="64">
        <v>310</v>
      </c>
      <c r="C364" s="65">
        <v>28</v>
      </c>
      <c r="D364" s="72">
        <v>39398</v>
      </c>
      <c r="E364" s="72">
        <v>39426</v>
      </c>
      <c r="F364" s="68">
        <v>15000000</v>
      </c>
      <c r="G364" s="69">
        <v>500000</v>
      </c>
      <c r="H364" s="69">
        <v>500000</v>
      </c>
      <c r="I364" s="69">
        <v>496950.22</v>
      </c>
      <c r="J364" s="69">
        <v>3049.780000000028</v>
      </c>
      <c r="K364" s="70">
        <v>8</v>
      </c>
      <c r="L364" s="70">
        <v>8</v>
      </c>
      <c r="M364" s="70">
        <v>8</v>
      </c>
    </row>
    <row r="365" spans="1:13" ht="12.75">
      <c r="A365" s="1">
        <f t="shared" si="1"/>
        <v>65</v>
      </c>
      <c r="B365" s="64">
        <v>311</v>
      </c>
      <c r="C365" s="65">
        <v>7</v>
      </c>
      <c r="D365" s="72">
        <v>39399</v>
      </c>
      <c r="E365" s="72">
        <v>39406</v>
      </c>
      <c r="F365" s="68">
        <v>15000000</v>
      </c>
      <c r="G365" s="69">
        <v>14777000</v>
      </c>
      <c r="H365" s="69">
        <v>14777000</v>
      </c>
      <c r="I365" s="69">
        <v>14758704.44</v>
      </c>
      <c r="J365" s="69">
        <v>18295.56000000052</v>
      </c>
      <c r="K365" s="70">
        <v>6.11</v>
      </c>
      <c r="L365" s="70">
        <v>6.54</v>
      </c>
      <c r="M365" s="70">
        <v>6.46</v>
      </c>
    </row>
    <row r="366" spans="1:13" ht="12.75">
      <c r="A366" s="1">
        <f aca="true" t="shared" si="2" ref="A366:A397">A365+1</f>
        <v>66</v>
      </c>
      <c r="B366" s="64">
        <v>313</v>
      </c>
      <c r="C366" s="65">
        <v>7</v>
      </c>
      <c r="D366" s="72">
        <v>39401</v>
      </c>
      <c r="E366" s="72">
        <v>39408</v>
      </c>
      <c r="F366" s="68">
        <v>15000000</v>
      </c>
      <c r="G366" s="69">
        <v>15600000</v>
      </c>
      <c r="H366" s="69">
        <v>15000000</v>
      </c>
      <c r="I366" s="69">
        <v>14980857.72</v>
      </c>
      <c r="J366" s="69">
        <v>19142.27999999933</v>
      </c>
      <c r="K366" s="70">
        <v>6</v>
      </c>
      <c r="L366" s="70">
        <v>6.79</v>
      </c>
      <c r="M366" s="70">
        <v>6.66</v>
      </c>
    </row>
    <row r="367" spans="1:13" ht="12.75">
      <c r="A367" s="1">
        <f t="shared" si="2"/>
        <v>67</v>
      </c>
      <c r="B367" s="64">
        <v>315</v>
      </c>
      <c r="C367" s="65">
        <v>28</v>
      </c>
      <c r="D367" s="72">
        <v>39405</v>
      </c>
      <c r="E367" s="72">
        <v>39433</v>
      </c>
      <c r="F367" s="68">
        <v>15000000</v>
      </c>
      <c r="G367" s="69">
        <v>16000000</v>
      </c>
      <c r="H367" s="69">
        <v>15000000</v>
      </c>
      <c r="I367" s="69">
        <v>14908900.76</v>
      </c>
      <c r="J367" s="69">
        <v>91099.24000000022</v>
      </c>
      <c r="K367" s="70">
        <v>7.87</v>
      </c>
      <c r="L367" s="70">
        <v>7.99</v>
      </c>
      <c r="M367" s="70">
        <v>7.97</v>
      </c>
    </row>
    <row r="368" spans="1:13" ht="12.75">
      <c r="A368" s="1">
        <f t="shared" si="2"/>
        <v>68</v>
      </c>
      <c r="B368" s="64">
        <v>316</v>
      </c>
      <c r="C368" s="65">
        <v>7</v>
      </c>
      <c r="D368" s="72">
        <v>39406</v>
      </c>
      <c r="E368" s="72">
        <v>39413</v>
      </c>
      <c r="F368" s="68">
        <v>15000000</v>
      </c>
      <c r="G368" s="69">
        <v>15427000</v>
      </c>
      <c r="H368" s="69">
        <v>15000000</v>
      </c>
      <c r="I368" s="69">
        <v>14980607.05</v>
      </c>
      <c r="J368" s="69">
        <v>19392.949999999255</v>
      </c>
      <c r="K368" s="70">
        <v>6.27</v>
      </c>
      <c r="L368" s="70">
        <v>6.99</v>
      </c>
      <c r="M368" s="70">
        <v>6.75</v>
      </c>
    </row>
    <row r="369" spans="1:13" ht="12.75">
      <c r="A369" s="1">
        <f t="shared" si="2"/>
        <v>69</v>
      </c>
      <c r="B369" s="64">
        <v>319</v>
      </c>
      <c r="C369" s="65">
        <v>7</v>
      </c>
      <c r="D369" s="72">
        <v>39408</v>
      </c>
      <c r="E369" s="72">
        <v>39415</v>
      </c>
      <c r="F369" s="68">
        <v>15000000</v>
      </c>
      <c r="G369" s="69">
        <v>15590000</v>
      </c>
      <c r="H369" s="69">
        <v>15000000</v>
      </c>
      <c r="I369" s="69">
        <v>14981053.78</v>
      </c>
      <c r="J369" s="69">
        <v>18946.22000000067</v>
      </c>
      <c r="K369" s="70">
        <v>6.31</v>
      </c>
      <c r="L369" s="70">
        <v>7</v>
      </c>
      <c r="M369" s="70">
        <v>6.59</v>
      </c>
    </row>
    <row r="370" spans="1:13" ht="12.75">
      <c r="A370" s="1">
        <f t="shared" si="2"/>
        <v>70</v>
      </c>
      <c r="B370" s="64">
        <v>320</v>
      </c>
      <c r="C370" s="65">
        <v>28</v>
      </c>
      <c r="D370" s="72">
        <v>39412</v>
      </c>
      <c r="E370" s="72">
        <v>39440</v>
      </c>
      <c r="F370" s="68">
        <v>15000000</v>
      </c>
      <c r="G370" s="69">
        <v>700000</v>
      </c>
      <c r="H370" s="69">
        <v>700000</v>
      </c>
      <c r="I370" s="69">
        <v>695730.31</v>
      </c>
      <c r="J370" s="69">
        <v>4269.689999999944</v>
      </c>
      <c r="K370" s="70">
        <v>8</v>
      </c>
      <c r="L370" s="70">
        <v>8</v>
      </c>
      <c r="M370" s="70">
        <v>8</v>
      </c>
    </row>
    <row r="371" spans="1:13" ht="12.75">
      <c r="A371" s="1">
        <f t="shared" si="2"/>
        <v>71</v>
      </c>
      <c r="B371" s="64">
        <v>321</v>
      </c>
      <c r="C371" s="65">
        <v>7</v>
      </c>
      <c r="D371" s="72">
        <v>39413</v>
      </c>
      <c r="E371" s="72">
        <v>39420</v>
      </c>
      <c r="F371" s="68">
        <v>15000000</v>
      </c>
      <c r="G371" s="69">
        <v>19600000</v>
      </c>
      <c r="H371" s="69">
        <v>15000000</v>
      </c>
      <c r="I371" s="69">
        <v>14980382.38</v>
      </c>
      <c r="J371" s="69">
        <v>19617.61999999918</v>
      </c>
      <c r="K371" s="70">
        <v>6.35</v>
      </c>
      <c r="L371" s="70">
        <v>6.99</v>
      </c>
      <c r="M371" s="70">
        <v>6.83</v>
      </c>
    </row>
    <row r="372" spans="1:13" ht="12.75">
      <c r="A372" s="1">
        <f t="shared" si="2"/>
        <v>72</v>
      </c>
      <c r="B372" s="64">
        <v>322</v>
      </c>
      <c r="C372" s="60">
        <v>182</v>
      </c>
      <c r="D372" s="72">
        <v>39414</v>
      </c>
      <c r="E372" s="72">
        <v>39596</v>
      </c>
      <c r="F372" s="68">
        <v>30000000</v>
      </c>
      <c r="G372" s="69">
        <v>500000</v>
      </c>
      <c r="H372" s="69">
        <v>500000</v>
      </c>
      <c r="I372" s="69">
        <v>469562.09</v>
      </c>
      <c r="J372" s="69">
        <v>30437.91</v>
      </c>
      <c r="K372" s="70">
        <v>13</v>
      </c>
      <c r="L372" s="70">
        <v>13</v>
      </c>
      <c r="M372" s="70">
        <v>13</v>
      </c>
    </row>
    <row r="373" spans="1:13" ht="12.75">
      <c r="A373" s="1">
        <f t="shared" si="2"/>
        <v>73</v>
      </c>
      <c r="B373" s="64">
        <v>323</v>
      </c>
      <c r="C373" s="65">
        <v>7</v>
      </c>
      <c r="D373" s="72">
        <v>39415</v>
      </c>
      <c r="E373" s="72">
        <v>39422</v>
      </c>
      <c r="F373" s="68">
        <v>15000000</v>
      </c>
      <c r="G373" s="69">
        <v>40100000</v>
      </c>
      <c r="H373" s="69">
        <v>15000000</v>
      </c>
      <c r="I373" s="69">
        <v>14975777.84</v>
      </c>
      <c r="J373" s="69">
        <v>24222.16000000015</v>
      </c>
      <c r="K373" s="70">
        <v>6.5</v>
      </c>
      <c r="L373" s="70">
        <v>8.59</v>
      </c>
      <c r="M373" s="70">
        <v>8.43</v>
      </c>
    </row>
    <row r="374" spans="1:13" ht="12.75">
      <c r="A374" s="1">
        <f t="shared" si="2"/>
        <v>74</v>
      </c>
      <c r="B374" s="64">
        <v>324</v>
      </c>
      <c r="C374" s="65">
        <v>91</v>
      </c>
      <c r="D374" s="72">
        <v>39416</v>
      </c>
      <c r="E374" s="72">
        <v>39507</v>
      </c>
      <c r="F374" s="68">
        <v>40000000</v>
      </c>
      <c r="G374" s="69">
        <v>5100000</v>
      </c>
      <c r="H374" s="69">
        <v>5100000</v>
      </c>
      <c r="I374" s="69">
        <v>4939893.32</v>
      </c>
      <c r="J374" s="69">
        <v>160106.68</v>
      </c>
      <c r="K374" s="70">
        <v>13</v>
      </c>
      <c r="L374" s="70">
        <v>13</v>
      </c>
      <c r="M374" s="70">
        <v>13</v>
      </c>
    </row>
    <row r="375" spans="1:13" ht="12.75">
      <c r="A375" s="1">
        <f t="shared" si="2"/>
        <v>75</v>
      </c>
      <c r="B375" s="64">
        <v>325</v>
      </c>
      <c r="C375" s="65">
        <v>28</v>
      </c>
      <c r="D375" s="72">
        <v>39419</v>
      </c>
      <c r="E375" s="72">
        <v>39447</v>
      </c>
      <c r="F375" s="68">
        <v>15000000</v>
      </c>
      <c r="G375" s="69">
        <v>17000000</v>
      </c>
      <c r="H375" s="69">
        <v>15000000</v>
      </c>
      <c r="I375" s="69">
        <v>14889109.96</v>
      </c>
      <c r="J375" s="69">
        <v>110890.0399999991</v>
      </c>
      <c r="K375" s="70">
        <v>9.31</v>
      </c>
      <c r="L375" s="70">
        <v>10</v>
      </c>
      <c r="M375" s="70">
        <v>9.71</v>
      </c>
    </row>
    <row r="376" spans="1:13" ht="12.75">
      <c r="A376" s="1">
        <f t="shared" si="2"/>
        <v>76</v>
      </c>
      <c r="B376" s="64">
        <v>326</v>
      </c>
      <c r="C376" s="65">
        <v>7</v>
      </c>
      <c r="D376" s="72">
        <v>39420</v>
      </c>
      <c r="E376" s="72">
        <v>39427</v>
      </c>
      <c r="F376" s="68">
        <v>15000000</v>
      </c>
      <c r="G376" s="69">
        <v>37090000</v>
      </c>
      <c r="H376" s="69">
        <v>15000000</v>
      </c>
      <c r="I376" s="69">
        <v>14975973.64</v>
      </c>
      <c r="J376" s="69">
        <v>24026.359999999404</v>
      </c>
      <c r="K376" s="70">
        <v>8</v>
      </c>
      <c r="L376" s="70">
        <v>8.49</v>
      </c>
      <c r="M376" s="70">
        <v>8.37</v>
      </c>
    </row>
    <row r="377" spans="1:13" ht="12.75">
      <c r="A377" s="1">
        <f t="shared" si="2"/>
        <v>77</v>
      </c>
      <c r="B377" s="64">
        <v>327</v>
      </c>
      <c r="C377" s="60">
        <v>182</v>
      </c>
      <c r="D377" s="72">
        <v>39421</v>
      </c>
      <c r="E377" s="72">
        <v>39603</v>
      </c>
      <c r="F377" s="68">
        <v>30000000</v>
      </c>
      <c r="G377" s="69">
        <v>1000000</v>
      </c>
      <c r="H377" s="69">
        <v>1000000</v>
      </c>
      <c r="I377" s="69">
        <v>939124.17</v>
      </c>
      <c r="J377" s="69">
        <v>60875.83</v>
      </c>
      <c r="K377" s="70">
        <v>13</v>
      </c>
      <c r="L377" s="70">
        <v>13</v>
      </c>
      <c r="M377" s="70">
        <v>13</v>
      </c>
    </row>
    <row r="378" spans="1:13" ht="12.75">
      <c r="A378" s="1">
        <f t="shared" si="2"/>
        <v>78</v>
      </c>
      <c r="B378" s="64">
        <v>328</v>
      </c>
      <c r="C378" s="65">
        <v>7</v>
      </c>
      <c r="D378" s="72">
        <v>39422</v>
      </c>
      <c r="E378" s="72">
        <v>39429</v>
      </c>
      <c r="F378" s="68">
        <v>50000000</v>
      </c>
      <c r="G378" s="69">
        <v>43000000</v>
      </c>
      <c r="H378" s="69">
        <v>43000000</v>
      </c>
      <c r="I378" s="69">
        <v>42929875</v>
      </c>
      <c r="J378" s="69">
        <v>70125</v>
      </c>
      <c r="K378" s="70">
        <v>8</v>
      </c>
      <c r="L378" s="70">
        <v>9</v>
      </c>
      <c r="M378" s="70">
        <v>8.52</v>
      </c>
    </row>
    <row r="379" spans="1:13" ht="12.75">
      <c r="A379" s="1">
        <f t="shared" si="2"/>
        <v>79</v>
      </c>
      <c r="B379" s="64">
        <v>329</v>
      </c>
      <c r="C379" s="65">
        <v>91</v>
      </c>
      <c r="D379" s="72">
        <v>39423</v>
      </c>
      <c r="E379" s="72">
        <v>39514</v>
      </c>
      <c r="F379" s="68">
        <v>10000000</v>
      </c>
      <c r="G379" s="69">
        <v>1000000</v>
      </c>
      <c r="H379" s="69">
        <v>1000000</v>
      </c>
      <c r="I379" s="69">
        <v>968606.53</v>
      </c>
      <c r="J379" s="69">
        <v>31393.47</v>
      </c>
      <c r="K379" s="70">
        <v>13</v>
      </c>
      <c r="L379" s="70">
        <v>13</v>
      </c>
      <c r="M379" s="70">
        <v>13</v>
      </c>
    </row>
    <row r="380" spans="1:13" ht="12.75">
      <c r="A380" s="1">
        <f t="shared" si="2"/>
        <v>80</v>
      </c>
      <c r="B380" s="64">
        <v>330</v>
      </c>
      <c r="C380" s="65">
        <v>29</v>
      </c>
      <c r="D380" s="72">
        <v>39426</v>
      </c>
      <c r="E380" s="72">
        <v>39455</v>
      </c>
      <c r="F380" s="68">
        <v>60000000</v>
      </c>
      <c r="G380" s="69">
        <v>3100000</v>
      </c>
      <c r="H380" s="69">
        <v>3100000</v>
      </c>
      <c r="I380" s="69">
        <v>3075564.01</v>
      </c>
      <c r="J380" s="69">
        <v>24435.990000000224</v>
      </c>
      <c r="K380" s="70">
        <v>10</v>
      </c>
      <c r="L380" s="70">
        <v>10</v>
      </c>
      <c r="M380" s="70">
        <v>10</v>
      </c>
    </row>
    <row r="381" spans="1:13" ht="12.75">
      <c r="A381" s="1">
        <f t="shared" si="2"/>
        <v>81</v>
      </c>
      <c r="B381" s="64">
        <v>331</v>
      </c>
      <c r="C381" s="65">
        <v>7</v>
      </c>
      <c r="D381" s="72">
        <v>39427</v>
      </c>
      <c r="E381" s="72">
        <v>39434</v>
      </c>
      <c r="F381" s="68">
        <v>50000000</v>
      </c>
      <c r="G381" s="69">
        <v>58339911.48</v>
      </c>
      <c r="H381" s="69">
        <v>50000000</v>
      </c>
      <c r="I381" s="69">
        <v>49914445.56</v>
      </c>
      <c r="J381" s="69">
        <v>85554.43999999762</v>
      </c>
      <c r="K381" s="70">
        <v>8.49</v>
      </c>
      <c r="L381" s="70">
        <v>8.99</v>
      </c>
      <c r="M381" s="70">
        <v>8.94</v>
      </c>
    </row>
    <row r="382" spans="1:13" ht="12.75">
      <c r="A382" s="1">
        <f t="shared" si="2"/>
        <v>82</v>
      </c>
      <c r="B382" s="64">
        <v>332</v>
      </c>
      <c r="C382" s="60">
        <v>182</v>
      </c>
      <c r="D382" s="72">
        <v>39428</v>
      </c>
      <c r="E382" s="72">
        <v>39610</v>
      </c>
      <c r="F382" s="68">
        <v>10000000</v>
      </c>
      <c r="G382" s="69">
        <v>1000000</v>
      </c>
      <c r="H382" s="69">
        <v>1000000</v>
      </c>
      <c r="I382" s="69">
        <v>939124.17</v>
      </c>
      <c r="J382" s="69">
        <v>60875.83</v>
      </c>
      <c r="K382" s="70">
        <v>13</v>
      </c>
      <c r="L382" s="70">
        <v>13</v>
      </c>
      <c r="M382" s="70">
        <v>13</v>
      </c>
    </row>
    <row r="383" spans="1:13" ht="12.75">
      <c r="A383" s="1">
        <f t="shared" si="2"/>
        <v>83</v>
      </c>
      <c r="B383" s="64">
        <v>333</v>
      </c>
      <c r="C383" s="65">
        <v>7</v>
      </c>
      <c r="D383" s="72">
        <v>39429</v>
      </c>
      <c r="E383" s="72">
        <v>39436</v>
      </c>
      <c r="F383" s="68">
        <v>50000000</v>
      </c>
      <c r="G383" s="69">
        <v>64400000</v>
      </c>
      <c r="H383" s="69">
        <v>50000000</v>
      </c>
      <c r="I383" s="69">
        <v>49917405.56</v>
      </c>
      <c r="J383" s="69">
        <v>82594.43999999762</v>
      </c>
      <c r="K383" s="70">
        <v>8.2</v>
      </c>
      <c r="L383" s="70">
        <v>8.89</v>
      </c>
      <c r="M383" s="70">
        <v>8.63</v>
      </c>
    </row>
    <row r="384" spans="1:13" ht="12.75">
      <c r="A384" s="1">
        <f t="shared" si="2"/>
        <v>84</v>
      </c>
      <c r="B384" s="64">
        <v>334</v>
      </c>
      <c r="C384" s="65">
        <v>91</v>
      </c>
      <c r="D384" s="72">
        <v>39430</v>
      </c>
      <c r="E384" s="72">
        <v>39521</v>
      </c>
      <c r="F384" s="68">
        <v>10000000</v>
      </c>
      <c r="G384" s="69">
        <v>3500000</v>
      </c>
      <c r="H384" s="69">
        <v>3500000</v>
      </c>
      <c r="I384" s="69">
        <v>3390122.87</v>
      </c>
      <c r="J384" s="69">
        <v>109877.13</v>
      </c>
      <c r="K384" s="70">
        <v>13</v>
      </c>
      <c r="L384" s="70">
        <v>13</v>
      </c>
      <c r="M384" s="70">
        <v>13</v>
      </c>
    </row>
    <row r="385" spans="1:13" ht="12.75">
      <c r="A385" s="1">
        <f t="shared" si="2"/>
        <v>85</v>
      </c>
      <c r="B385" s="64">
        <v>335</v>
      </c>
      <c r="C385" s="65">
        <v>28</v>
      </c>
      <c r="D385" s="72">
        <v>39433</v>
      </c>
      <c r="E385" s="72">
        <v>39461</v>
      </c>
      <c r="F385" s="68">
        <v>60000000</v>
      </c>
      <c r="G385" s="69">
        <v>12100000</v>
      </c>
      <c r="H385" s="69">
        <v>12100000</v>
      </c>
      <c r="I385" s="69">
        <v>12007899.83</v>
      </c>
      <c r="J385" s="69">
        <v>92100.16999999993</v>
      </c>
      <c r="K385" s="70">
        <v>9.98</v>
      </c>
      <c r="L385" s="70">
        <v>10</v>
      </c>
      <c r="M385" s="70">
        <v>10</v>
      </c>
    </row>
    <row r="386" spans="1:13" ht="12.75">
      <c r="A386" s="1">
        <f t="shared" si="2"/>
        <v>86</v>
      </c>
      <c r="B386" s="64">
        <v>336</v>
      </c>
      <c r="C386" s="65">
        <v>7</v>
      </c>
      <c r="D386" s="72">
        <v>39434</v>
      </c>
      <c r="E386" s="72">
        <v>39441</v>
      </c>
      <c r="F386" s="68">
        <v>75000000</v>
      </c>
      <c r="G386" s="69">
        <v>12650000</v>
      </c>
      <c r="H386" s="69">
        <v>12650000</v>
      </c>
      <c r="I386" s="69">
        <v>12628892.7</v>
      </c>
      <c r="J386" s="69">
        <v>21107.300000000745</v>
      </c>
      <c r="K386" s="70">
        <v>8.48</v>
      </c>
      <c r="L386" s="70">
        <v>8.93</v>
      </c>
      <c r="M386" s="70">
        <v>8.71</v>
      </c>
    </row>
    <row r="387" spans="1:13" ht="12.75">
      <c r="A387" s="1">
        <f t="shared" si="2"/>
        <v>87</v>
      </c>
      <c r="B387" s="64">
        <v>338</v>
      </c>
      <c r="C387" s="65">
        <v>7</v>
      </c>
      <c r="D387" s="72">
        <v>39436</v>
      </c>
      <c r="E387" s="72">
        <v>39443</v>
      </c>
      <c r="F387" s="68">
        <v>75000000</v>
      </c>
      <c r="G387" s="69">
        <v>10750000</v>
      </c>
      <c r="H387" s="69">
        <v>10750000</v>
      </c>
      <c r="I387" s="69">
        <v>10731646.32</v>
      </c>
      <c r="J387" s="69">
        <v>18353.679999999702</v>
      </c>
      <c r="K387" s="70">
        <v>8.85</v>
      </c>
      <c r="L387" s="70">
        <v>9</v>
      </c>
      <c r="M387" s="70">
        <v>8.92</v>
      </c>
    </row>
    <row r="388" spans="1:13" ht="12.75">
      <c r="A388" s="1">
        <f t="shared" si="2"/>
        <v>88</v>
      </c>
      <c r="B388" s="64">
        <v>339</v>
      </c>
      <c r="C388" s="65">
        <v>91</v>
      </c>
      <c r="D388" s="72">
        <v>39437</v>
      </c>
      <c r="E388" s="72">
        <v>39528</v>
      </c>
      <c r="F388" s="68">
        <v>10000000</v>
      </c>
      <c r="G388" s="69">
        <v>2000000</v>
      </c>
      <c r="H388" s="69">
        <v>2000000</v>
      </c>
      <c r="I388" s="69">
        <v>1937213.07</v>
      </c>
      <c r="J388" s="69">
        <v>62786.929999999935</v>
      </c>
      <c r="K388" s="70">
        <v>13</v>
      </c>
      <c r="L388" s="70">
        <v>13</v>
      </c>
      <c r="M388" s="70">
        <v>13</v>
      </c>
    </row>
    <row r="389" spans="1:13" ht="12.75">
      <c r="A389" s="1">
        <f t="shared" si="2"/>
        <v>89</v>
      </c>
      <c r="B389" s="64">
        <v>340</v>
      </c>
      <c r="C389" s="65">
        <v>28</v>
      </c>
      <c r="D389" s="72">
        <v>39440</v>
      </c>
      <c r="E389" s="72">
        <v>39468</v>
      </c>
      <c r="F389" s="68">
        <v>50000000</v>
      </c>
      <c r="G389" s="69">
        <v>4000000</v>
      </c>
      <c r="H389" s="69">
        <v>4000000</v>
      </c>
      <c r="I389" s="69">
        <v>3969580.4</v>
      </c>
      <c r="J389" s="69">
        <v>30419.600000000093</v>
      </c>
      <c r="K389" s="70">
        <v>9.98</v>
      </c>
      <c r="L389" s="70">
        <v>10</v>
      </c>
      <c r="M389" s="70">
        <v>9.99</v>
      </c>
    </row>
    <row r="390" spans="1:13" ht="12.75">
      <c r="A390" s="1">
        <f t="shared" si="2"/>
        <v>90</v>
      </c>
      <c r="B390" s="64">
        <v>341</v>
      </c>
      <c r="C390" s="65">
        <v>10</v>
      </c>
      <c r="D390" s="72">
        <v>39441</v>
      </c>
      <c r="E390" s="72">
        <v>39451</v>
      </c>
      <c r="F390" s="68">
        <v>75000000</v>
      </c>
      <c r="G390" s="69">
        <v>5900000</v>
      </c>
      <c r="H390" s="69">
        <v>5900000</v>
      </c>
      <c r="I390" s="69">
        <v>5885517.02</v>
      </c>
      <c r="J390" s="69">
        <v>14482.980000000447</v>
      </c>
      <c r="K390" s="70">
        <v>8.93</v>
      </c>
      <c r="L390" s="70">
        <v>9</v>
      </c>
      <c r="M390" s="70">
        <v>8.98</v>
      </c>
    </row>
    <row r="391" spans="1:13" ht="12.75">
      <c r="A391" s="1">
        <f t="shared" si="2"/>
        <v>91</v>
      </c>
      <c r="B391" s="64">
        <v>343</v>
      </c>
      <c r="C391" s="65">
        <v>8</v>
      </c>
      <c r="D391" s="72">
        <v>39443</v>
      </c>
      <c r="E391" s="72">
        <v>39451</v>
      </c>
      <c r="F391" s="68">
        <v>75000000</v>
      </c>
      <c r="G391" s="69">
        <v>3930000</v>
      </c>
      <c r="H391" s="69">
        <v>3930000</v>
      </c>
      <c r="I391" s="69">
        <v>3922268.82</v>
      </c>
      <c r="J391" s="69">
        <v>7731.180000000168</v>
      </c>
      <c r="K391" s="70">
        <v>8.99</v>
      </c>
      <c r="L391" s="70">
        <v>9</v>
      </c>
      <c r="M391" s="70">
        <v>8.99</v>
      </c>
    </row>
    <row r="392" spans="1:13" ht="12.75">
      <c r="A392" s="1">
        <f t="shared" si="2"/>
        <v>92</v>
      </c>
      <c r="B392" s="64">
        <v>344</v>
      </c>
      <c r="C392" s="65">
        <v>91</v>
      </c>
      <c r="D392" s="72">
        <v>39444</v>
      </c>
      <c r="E392" s="72">
        <v>39535</v>
      </c>
      <c r="F392" s="68">
        <v>10000000</v>
      </c>
      <c r="G392" s="69">
        <v>3400000</v>
      </c>
      <c r="H392" s="69">
        <v>3400000</v>
      </c>
      <c r="I392" s="69">
        <v>3293262.21</v>
      </c>
      <c r="J392" s="69">
        <v>106737.79</v>
      </c>
      <c r="K392" s="70">
        <v>13</v>
      </c>
      <c r="L392" s="70">
        <v>13</v>
      </c>
      <c r="M392" s="70">
        <v>13</v>
      </c>
    </row>
    <row r="393" spans="1:13" ht="13.5" thickBot="1">
      <c r="A393" s="1">
        <f t="shared" si="2"/>
        <v>93</v>
      </c>
      <c r="B393" s="74">
        <v>345</v>
      </c>
      <c r="C393" s="75">
        <v>28</v>
      </c>
      <c r="D393" s="76">
        <v>39447</v>
      </c>
      <c r="E393" s="76">
        <v>39475</v>
      </c>
      <c r="F393" s="77">
        <v>50000000</v>
      </c>
      <c r="G393" s="78">
        <v>1800000</v>
      </c>
      <c r="H393" s="78">
        <v>1800000</v>
      </c>
      <c r="I393" s="78">
        <v>1786304.45</v>
      </c>
      <c r="J393" s="78">
        <v>13695.55</v>
      </c>
      <c r="K393" s="79">
        <v>9.99</v>
      </c>
      <c r="L393" s="79">
        <v>10</v>
      </c>
      <c r="M393" s="79">
        <v>9.99</v>
      </c>
    </row>
    <row r="394" spans="1:13" ht="12.75">
      <c r="A394" s="1">
        <f t="shared" si="2"/>
        <v>94</v>
      </c>
      <c r="B394" s="80">
        <v>1</v>
      </c>
      <c r="C394" s="81">
        <v>7</v>
      </c>
      <c r="D394" s="82">
        <v>39455</v>
      </c>
      <c r="E394" s="82">
        <v>39462</v>
      </c>
      <c r="F394" s="83">
        <v>25000000</v>
      </c>
      <c r="G394" s="84">
        <v>4400000</v>
      </c>
      <c r="H394" s="84">
        <v>4400000</v>
      </c>
      <c r="I394" s="84">
        <v>4392462.14</v>
      </c>
      <c r="J394" s="84">
        <v>7537.860000000335</v>
      </c>
      <c r="K394" s="85">
        <v>8.8</v>
      </c>
      <c r="L394" s="85">
        <v>9</v>
      </c>
      <c r="M394" s="85">
        <v>8.95</v>
      </c>
    </row>
    <row r="395" spans="1:13" s="52" customFormat="1" ht="12.75">
      <c r="A395" s="1">
        <f t="shared" si="2"/>
        <v>95</v>
      </c>
      <c r="B395" s="64">
        <v>2</v>
      </c>
      <c r="C395" s="65">
        <v>7</v>
      </c>
      <c r="D395" s="72">
        <v>39457</v>
      </c>
      <c r="E395" s="72">
        <v>39464</v>
      </c>
      <c r="F395" s="68">
        <v>25000000</v>
      </c>
      <c r="G395" s="69">
        <v>12197000</v>
      </c>
      <c r="H395" s="69">
        <v>12197000</v>
      </c>
      <c r="I395" s="69">
        <v>12175993.1</v>
      </c>
      <c r="J395" s="69">
        <v>21006.900000000373</v>
      </c>
      <c r="K395" s="70">
        <v>8.97</v>
      </c>
      <c r="L395" s="70">
        <v>9</v>
      </c>
      <c r="M395" s="71">
        <v>9</v>
      </c>
    </row>
    <row r="396" spans="1:13" ht="12.75">
      <c r="A396" s="1">
        <f t="shared" si="2"/>
        <v>96</v>
      </c>
      <c r="B396" s="64">
        <v>4</v>
      </c>
      <c r="C396" s="65">
        <v>7</v>
      </c>
      <c r="D396" s="72">
        <v>39462</v>
      </c>
      <c r="E396" s="72">
        <v>39469</v>
      </c>
      <c r="F396" s="68">
        <v>25000000</v>
      </c>
      <c r="G396" s="69">
        <v>31388000</v>
      </c>
      <c r="H396" s="69">
        <v>25000000</v>
      </c>
      <c r="I396" s="69">
        <v>24956929.41</v>
      </c>
      <c r="J396" s="69">
        <v>43070.58999999985</v>
      </c>
      <c r="K396" s="70">
        <v>8.98</v>
      </c>
      <c r="L396" s="70">
        <v>9</v>
      </c>
      <c r="M396" s="71">
        <v>9</v>
      </c>
    </row>
    <row r="397" spans="1:13" ht="12.75">
      <c r="A397" s="1">
        <f t="shared" si="2"/>
        <v>97</v>
      </c>
      <c r="B397" s="64">
        <v>5</v>
      </c>
      <c r="C397" s="65">
        <v>7</v>
      </c>
      <c r="D397" s="72">
        <v>39464</v>
      </c>
      <c r="E397" s="72">
        <v>39471</v>
      </c>
      <c r="F397" s="68">
        <v>25000000</v>
      </c>
      <c r="G397" s="69">
        <v>7625000</v>
      </c>
      <c r="H397" s="69">
        <v>7625000</v>
      </c>
      <c r="I397" s="69">
        <v>7611898.18</v>
      </c>
      <c r="J397" s="69">
        <v>13101.820000000298</v>
      </c>
      <c r="K397" s="70">
        <v>8.89</v>
      </c>
      <c r="L397" s="70">
        <v>9</v>
      </c>
      <c r="M397" s="71">
        <v>8.97</v>
      </c>
    </row>
    <row r="398" spans="1:13" ht="12.75">
      <c r="A398" s="1">
        <f aca="true" t="shared" si="3" ref="A398:A416">A397+1</f>
        <v>98</v>
      </c>
      <c r="B398" s="64">
        <v>6</v>
      </c>
      <c r="C398" s="65">
        <v>91</v>
      </c>
      <c r="D398" s="72">
        <v>39464</v>
      </c>
      <c r="E398" s="72">
        <v>39555</v>
      </c>
      <c r="F398" s="68">
        <v>50000000</v>
      </c>
      <c r="G398" s="69">
        <v>1000000</v>
      </c>
      <c r="H398" s="69">
        <v>1000000</v>
      </c>
      <c r="I398" s="69">
        <v>968606.53</v>
      </c>
      <c r="J398" s="69">
        <v>31393.47</v>
      </c>
      <c r="K398" s="70">
        <v>13</v>
      </c>
      <c r="L398" s="70">
        <v>13</v>
      </c>
      <c r="M398" s="71">
        <v>13</v>
      </c>
    </row>
    <row r="399" spans="1:13" ht="12.75">
      <c r="A399" s="1">
        <f t="shared" si="3"/>
        <v>99</v>
      </c>
      <c r="B399" s="64">
        <v>7</v>
      </c>
      <c r="C399" s="65">
        <v>7</v>
      </c>
      <c r="D399" s="72">
        <v>39469</v>
      </c>
      <c r="E399" s="72">
        <v>39476</v>
      </c>
      <c r="F399" s="68">
        <v>25000000</v>
      </c>
      <c r="G399" s="69">
        <v>49600000</v>
      </c>
      <c r="H399" s="69">
        <v>25000000</v>
      </c>
      <c r="I399" s="69">
        <v>24957183.61</v>
      </c>
      <c r="J399" s="69">
        <v>42816.390000000596</v>
      </c>
      <c r="K399" s="70">
        <v>8.85</v>
      </c>
      <c r="L399" s="70">
        <v>8.99</v>
      </c>
      <c r="M399" s="71">
        <v>8.95</v>
      </c>
    </row>
    <row r="400" spans="1:13" ht="12.75">
      <c r="A400" s="1">
        <f t="shared" si="3"/>
        <v>100</v>
      </c>
      <c r="B400" s="64">
        <v>8</v>
      </c>
      <c r="C400" s="65">
        <v>7</v>
      </c>
      <c r="D400" s="72">
        <v>39471</v>
      </c>
      <c r="E400" s="72">
        <v>39478</v>
      </c>
      <c r="F400" s="68">
        <v>25000000</v>
      </c>
      <c r="G400" s="69">
        <v>52815000</v>
      </c>
      <c r="H400" s="69">
        <v>25000000</v>
      </c>
      <c r="I400" s="69">
        <v>24957950.05</v>
      </c>
      <c r="J400" s="69">
        <v>42049.949999999255</v>
      </c>
      <c r="K400" s="70">
        <v>8.5</v>
      </c>
      <c r="L400" s="70">
        <v>8.98</v>
      </c>
      <c r="M400" s="70">
        <v>8.79</v>
      </c>
    </row>
    <row r="401" spans="1:13" ht="12.75">
      <c r="A401" s="1">
        <f t="shared" si="3"/>
        <v>101</v>
      </c>
      <c r="B401" s="64">
        <v>9</v>
      </c>
      <c r="C401" s="65">
        <v>91</v>
      </c>
      <c r="D401" s="72">
        <v>39471</v>
      </c>
      <c r="E401" s="72">
        <v>39562</v>
      </c>
      <c r="F401" s="68">
        <v>50000000</v>
      </c>
      <c r="G401" s="69">
        <v>13000000</v>
      </c>
      <c r="H401" s="69">
        <v>13000000</v>
      </c>
      <c r="I401" s="69">
        <v>12593241.86</v>
      </c>
      <c r="J401" s="69">
        <v>406758.1400000006</v>
      </c>
      <c r="K401" s="70">
        <v>12.89</v>
      </c>
      <c r="L401" s="70">
        <v>13</v>
      </c>
      <c r="M401" s="70">
        <v>12.96</v>
      </c>
    </row>
    <row r="402" spans="1:13" ht="12.75">
      <c r="A402" s="1">
        <f t="shared" si="3"/>
        <v>102</v>
      </c>
      <c r="B402" s="64">
        <v>10</v>
      </c>
      <c r="C402" s="65">
        <v>7</v>
      </c>
      <c r="D402" s="72">
        <v>39476</v>
      </c>
      <c r="E402" s="72">
        <v>39483</v>
      </c>
      <c r="F402" s="68">
        <v>25000000</v>
      </c>
      <c r="G402" s="69">
        <v>18300000</v>
      </c>
      <c r="H402" s="69">
        <v>18300000</v>
      </c>
      <c r="I402" s="69">
        <v>18269296.76</v>
      </c>
      <c r="J402" s="69">
        <v>30703.23999999836</v>
      </c>
      <c r="K402" s="70">
        <v>8.19</v>
      </c>
      <c r="L402" s="70">
        <v>9.49</v>
      </c>
      <c r="M402" s="70">
        <v>8.76</v>
      </c>
    </row>
    <row r="403" spans="1:13" ht="12.75">
      <c r="A403" s="1">
        <f t="shared" si="3"/>
        <v>103</v>
      </c>
      <c r="B403" s="64">
        <v>11</v>
      </c>
      <c r="C403" s="65">
        <v>7</v>
      </c>
      <c r="D403" s="72">
        <v>39478</v>
      </c>
      <c r="E403" s="72">
        <v>39485</v>
      </c>
      <c r="F403" s="68">
        <v>25000000</v>
      </c>
      <c r="G403" s="69">
        <v>28100000</v>
      </c>
      <c r="H403" s="69">
        <v>25000000</v>
      </c>
      <c r="I403" s="69">
        <v>24952855.37</v>
      </c>
      <c r="J403" s="69">
        <v>47144.62999999896</v>
      </c>
      <c r="K403" s="70">
        <v>9.59</v>
      </c>
      <c r="L403" s="70">
        <v>9.99</v>
      </c>
      <c r="M403" s="70">
        <v>9.85</v>
      </c>
    </row>
    <row r="404" spans="1:13" ht="12.75">
      <c r="A404" s="1">
        <f t="shared" si="3"/>
        <v>104</v>
      </c>
      <c r="B404" s="64">
        <v>12</v>
      </c>
      <c r="C404" s="65">
        <v>91</v>
      </c>
      <c r="D404" s="72">
        <v>39478</v>
      </c>
      <c r="E404" s="72">
        <v>39569</v>
      </c>
      <c r="F404" s="68">
        <v>50000000</v>
      </c>
      <c r="G404" s="69">
        <v>4000000</v>
      </c>
      <c r="H404" s="69">
        <v>4000000</v>
      </c>
      <c r="I404" s="69">
        <v>3865114.83</v>
      </c>
      <c r="J404" s="69">
        <v>134885.17</v>
      </c>
      <c r="K404" s="70">
        <v>13</v>
      </c>
      <c r="L404" s="70">
        <v>15</v>
      </c>
      <c r="M404" s="70">
        <v>14</v>
      </c>
    </row>
    <row r="405" spans="1:13" ht="12.75">
      <c r="A405" s="1">
        <f t="shared" si="3"/>
        <v>105</v>
      </c>
      <c r="B405" s="64">
        <v>13</v>
      </c>
      <c r="C405" s="65">
        <v>7</v>
      </c>
      <c r="D405" s="72">
        <v>39483</v>
      </c>
      <c r="E405" s="72">
        <v>39490</v>
      </c>
      <c r="F405" s="68">
        <v>25000000</v>
      </c>
      <c r="G405" s="69">
        <v>20700000</v>
      </c>
      <c r="H405" s="69">
        <v>20700000</v>
      </c>
      <c r="I405" s="69">
        <v>20661983.18</v>
      </c>
      <c r="J405" s="69">
        <v>38016.8200000003</v>
      </c>
      <c r="K405" s="70">
        <v>8.67</v>
      </c>
      <c r="L405" s="70">
        <v>10</v>
      </c>
      <c r="M405" s="70">
        <v>9.59</v>
      </c>
    </row>
    <row r="406" spans="1:13" ht="12.75">
      <c r="A406" s="1">
        <f t="shared" si="3"/>
        <v>106</v>
      </c>
      <c r="B406" s="64">
        <v>14</v>
      </c>
      <c r="C406" s="65">
        <v>91</v>
      </c>
      <c r="D406" s="72">
        <v>39485</v>
      </c>
      <c r="E406" s="72">
        <v>39576</v>
      </c>
      <c r="F406" s="68">
        <v>50000000</v>
      </c>
      <c r="G406" s="69">
        <v>2500000</v>
      </c>
      <c r="H406" s="69">
        <v>2500000</v>
      </c>
      <c r="I406" s="69">
        <v>2409877.2</v>
      </c>
      <c r="J406" s="69">
        <v>90122.79999999981</v>
      </c>
      <c r="K406" s="70">
        <v>15</v>
      </c>
      <c r="L406" s="70">
        <v>15</v>
      </c>
      <c r="M406" s="70">
        <v>15</v>
      </c>
    </row>
    <row r="407" spans="1:13" ht="12.75">
      <c r="A407" s="1">
        <f t="shared" si="3"/>
        <v>107</v>
      </c>
      <c r="B407" s="64">
        <v>15</v>
      </c>
      <c r="C407" s="65">
        <v>7</v>
      </c>
      <c r="D407" s="72">
        <v>39485</v>
      </c>
      <c r="E407" s="72">
        <v>39492</v>
      </c>
      <c r="F407" s="68">
        <v>30000000</v>
      </c>
      <c r="G407" s="69">
        <v>20180000</v>
      </c>
      <c r="H407" s="69">
        <v>20180000</v>
      </c>
      <c r="I407" s="69">
        <v>20141540.83</v>
      </c>
      <c r="J407" s="69">
        <v>38459.17000000179</v>
      </c>
      <c r="K407" s="70">
        <v>9.5</v>
      </c>
      <c r="L407" s="70">
        <v>9.99</v>
      </c>
      <c r="M407" s="70">
        <v>9.96</v>
      </c>
    </row>
    <row r="408" spans="1:13" ht="12.75">
      <c r="A408" s="1">
        <f t="shared" si="3"/>
        <v>108</v>
      </c>
      <c r="B408" s="64">
        <v>16</v>
      </c>
      <c r="C408" s="65">
        <v>7</v>
      </c>
      <c r="D408" s="72">
        <v>39490</v>
      </c>
      <c r="E408" s="72">
        <v>39497</v>
      </c>
      <c r="F408" s="68">
        <v>20000000</v>
      </c>
      <c r="G408" s="69">
        <v>35300000</v>
      </c>
      <c r="H408" s="69">
        <v>20000000</v>
      </c>
      <c r="I408" s="69">
        <v>19962519.69</v>
      </c>
      <c r="J408" s="69">
        <v>37480.30999999866</v>
      </c>
      <c r="K408" s="70">
        <v>9.42</v>
      </c>
      <c r="L408" s="70">
        <v>9.95</v>
      </c>
      <c r="M408" s="70">
        <v>9.79</v>
      </c>
    </row>
    <row r="409" spans="1:13" ht="12.75">
      <c r="A409" s="1">
        <f t="shared" si="3"/>
        <v>109</v>
      </c>
      <c r="B409" s="64">
        <v>17</v>
      </c>
      <c r="C409" s="65">
        <v>91</v>
      </c>
      <c r="D409" s="72">
        <v>39492</v>
      </c>
      <c r="E409" s="72">
        <v>39583</v>
      </c>
      <c r="F409" s="68">
        <v>50000000</v>
      </c>
      <c r="G409" s="69">
        <v>15500000</v>
      </c>
      <c r="H409" s="69">
        <v>15500000</v>
      </c>
      <c r="I409" s="69">
        <v>14941261.78</v>
      </c>
      <c r="J409" s="69">
        <v>558738.2200000007</v>
      </c>
      <c r="K409" s="70">
        <v>14.99</v>
      </c>
      <c r="L409" s="70">
        <v>15</v>
      </c>
      <c r="M409" s="70">
        <v>15</v>
      </c>
    </row>
    <row r="410" spans="1:13" ht="12.75">
      <c r="A410" s="1">
        <f t="shared" si="3"/>
        <v>110</v>
      </c>
      <c r="B410" s="64">
        <v>18</v>
      </c>
      <c r="C410" s="65">
        <v>7</v>
      </c>
      <c r="D410" s="72">
        <v>39492</v>
      </c>
      <c r="E410" s="72">
        <v>39499</v>
      </c>
      <c r="F410" s="68">
        <v>35000000</v>
      </c>
      <c r="G410" s="69">
        <v>45000000</v>
      </c>
      <c r="H410" s="69">
        <v>35000000</v>
      </c>
      <c r="I410" s="69">
        <v>34933714.03</v>
      </c>
      <c r="J410" s="69">
        <v>66285.96999999881</v>
      </c>
      <c r="K410" s="70">
        <v>9.5</v>
      </c>
      <c r="L410" s="70">
        <v>9.99</v>
      </c>
      <c r="M410" s="70">
        <v>9.89</v>
      </c>
    </row>
    <row r="411" spans="1:13" ht="12.75">
      <c r="A411" s="1">
        <f t="shared" si="3"/>
        <v>111</v>
      </c>
      <c r="B411" s="64">
        <v>19</v>
      </c>
      <c r="C411" s="65">
        <v>7</v>
      </c>
      <c r="D411" s="72">
        <v>39497</v>
      </c>
      <c r="E411" s="72">
        <v>39504</v>
      </c>
      <c r="F411" s="68">
        <v>40000000</v>
      </c>
      <c r="G411" s="69">
        <v>33300000</v>
      </c>
      <c r="H411" s="69">
        <v>33300000</v>
      </c>
      <c r="I411" s="69">
        <v>33237666.56</v>
      </c>
      <c r="J411" s="69">
        <v>62333.44000000134</v>
      </c>
      <c r="K411" s="70">
        <v>9.55</v>
      </c>
      <c r="L411" s="70">
        <v>10</v>
      </c>
      <c r="M411" s="70">
        <v>9.78</v>
      </c>
    </row>
    <row r="412" spans="1:13" ht="12.75">
      <c r="A412" s="1">
        <f t="shared" si="3"/>
        <v>112</v>
      </c>
      <c r="B412" s="64">
        <v>20</v>
      </c>
      <c r="C412" s="65">
        <v>7</v>
      </c>
      <c r="D412" s="72">
        <v>39499</v>
      </c>
      <c r="E412" s="72">
        <v>39506</v>
      </c>
      <c r="F412" s="68">
        <v>30000000</v>
      </c>
      <c r="G412" s="69">
        <v>77900000</v>
      </c>
      <c r="H412" s="69">
        <v>30000000</v>
      </c>
      <c r="I412" s="69">
        <v>29943206.35</v>
      </c>
      <c r="J412" s="69">
        <v>56793.64999999851</v>
      </c>
      <c r="K412" s="70">
        <v>9.89</v>
      </c>
      <c r="L412" s="70">
        <v>9.89</v>
      </c>
      <c r="M412" s="70">
        <v>9.89</v>
      </c>
    </row>
    <row r="413" spans="1:13" ht="12.75">
      <c r="A413" s="1">
        <f t="shared" si="3"/>
        <v>113</v>
      </c>
      <c r="B413" s="64">
        <v>21</v>
      </c>
      <c r="C413" s="65">
        <v>91</v>
      </c>
      <c r="D413" s="72">
        <v>39499</v>
      </c>
      <c r="E413" s="72">
        <v>39590</v>
      </c>
      <c r="F413" s="68">
        <v>50000000</v>
      </c>
      <c r="G413" s="69">
        <v>57800000</v>
      </c>
      <c r="H413" s="69">
        <v>50000000</v>
      </c>
      <c r="I413" s="69">
        <v>47979055.34</v>
      </c>
      <c r="J413" s="69">
        <v>2020944.66</v>
      </c>
      <c r="K413" s="70">
        <v>15</v>
      </c>
      <c r="L413" s="70">
        <v>17</v>
      </c>
      <c r="M413" s="70">
        <v>16.9</v>
      </c>
    </row>
    <row r="414" spans="1:13" ht="12.75">
      <c r="A414" s="1">
        <f t="shared" si="3"/>
        <v>114</v>
      </c>
      <c r="B414" s="64">
        <v>22</v>
      </c>
      <c r="C414" s="65">
        <v>7</v>
      </c>
      <c r="D414" s="72">
        <v>39504</v>
      </c>
      <c r="E414" s="72">
        <v>39511</v>
      </c>
      <c r="F414" s="68">
        <v>40000000</v>
      </c>
      <c r="G414" s="69">
        <v>75200000</v>
      </c>
      <c r="H414" s="69">
        <v>40000000</v>
      </c>
      <c r="I414" s="69">
        <v>39925837.89</v>
      </c>
      <c r="J414" s="69">
        <v>74162.1099999994</v>
      </c>
      <c r="K414" s="70">
        <v>9.4</v>
      </c>
      <c r="L414" s="70">
        <v>9.88</v>
      </c>
      <c r="M414" s="70">
        <v>9.69</v>
      </c>
    </row>
    <row r="415" spans="1:13" ht="12.75">
      <c r="A415" s="1">
        <f t="shared" si="3"/>
        <v>115</v>
      </c>
      <c r="B415" s="64">
        <v>23</v>
      </c>
      <c r="C415" s="65">
        <v>7</v>
      </c>
      <c r="D415" s="72">
        <v>39506</v>
      </c>
      <c r="E415" s="72">
        <v>39513</v>
      </c>
      <c r="F415" s="68">
        <v>25000000</v>
      </c>
      <c r="G415" s="69">
        <v>32362000</v>
      </c>
      <c r="H415" s="69">
        <v>25000000</v>
      </c>
      <c r="I415" s="69">
        <v>24956874.19</v>
      </c>
      <c r="J415" s="69">
        <v>43125.80999999866</v>
      </c>
      <c r="K415" s="70">
        <v>8.49</v>
      </c>
      <c r="L415" s="70">
        <v>9.99</v>
      </c>
      <c r="M415" s="70">
        <v>9.01</v>
      </c>
    </row>
    <row r="416" spans="1:13" ht="12.75">
      <c r="A416" s="1">
        <f t="shared" si="3"/>
        <v>116</v>
      </c>
      <c r="B416" s="64">
        <v>24</v>
      </c>
      <c r="C416" s="65">
        <v>91</v>
      </c>
      <c r="D416" s="72">
        <v>39506</v>
      </c>
      <c r="E416" s="72">
        <v>39597</v>
      </c>
      <c r="F416" s="68">
        <v>50000000</v>
      </c>
      <c r="G416" s="69">
        <v>61700000</v>
      </c>
      <c r="H416" s="69">
        <v>50000000</v>
      </c>
      <c r="I416" s="69">
        <v>47968071.81</v>
      </c>
      <c r="J416" s="69">
        <v>2031928.19</v>
      </c>
      <c r="K416" s="70">
        <v>16.49</v>
      </c>
      <c r="L416" s="70">
        <v>17</v>
      </c>
      <c r="M416" s="70">
        <v>16.99</v>
      </c>
    </row>
    <row r="417" spans="2:13" ht="12.75">
      <c r="B417" s="25">
        <v>25</v>
      </c>
      <c r="C417" s="26">
        <v>7</v>
      </c>
      <c r="D417" s="86">
        <v>39511</v>
      </c>
      <c r="E417" s="86">
        <v>39518</v>
      </c>
      <c r="F417" s="29">
        <v>70000000</v>
      </c>
      <c r="G417" s="30">
        <v>23000000</v>
      </c>
      <c r="H417" s="30">
        <v>23000000</v>
      </c>
      <c r="I417" s="30">
        <v>22954954.74</v>
      </c>
      <c r="J417" s="30">
        <v>45045.26000000164</v>
      </c>
      <c r="K417" s="23">
        <v>9.49</v>
      </c>
      <c r="L417" s="23">
        <v>11</v>
      </c>
      <c r="M417" s="23">
        <v>10.23</v>
      </c>
    </row>
    <row r="418" spans="2:13" ht="12.75">
      <c r="B418" s="25">
        <v>26</v>
      </c>
      <c r="C418" s="26">
        <v>7</v>
      </c>
      <c r="D418" s="86">
        <v>39513</v>
      </c>
      <c r="E418" s="86">
        <v>39520</v>
      </c>
      <c r="F418" s="29">
        <v>30000000</v>
      </c>
      <c r="G418" s="30">
        <v>39250000</v>
      </c>
      <c r="H418" s="30">
        <v>30000000</v>
      </c>
      <c r="I418" s="30">
        <v>29942671.44</v>
      </c>
      <c r="J418" s="30">
        <v>57328.55999999866</v>
      </c>
      <c r="K418" s="23">
        <v>9.88</v>
      </c>
      <c r="L418" s="23">
        <v>10.38</v>
      </c>
      <c r="M418" s="23">
        <v>9.98</v>
      </c>
    </row>
    <row r="419" spans="2:13" ht="12.75">
      <c r="B419" s="25">
        <v>27</v>
      </c>
      <c r="C419" s="26">
        <v>7</v>
      </c>
      <c r="D419" s="86">
        <v>39513</v>
      </c>
      <c r="E419" s="86">
        <v>39520</v>
      </c>
      <c r="F419" s="29">
        <v>50000000</v>
      </c>
      <c r="G419" s="30">
        <v>11500000</v>
      </c>
      <c r="H419" s="30">
        <v>11500000</v>
      </c>
      <c r="I419" s="30">
        <v>11032407.28</v>
      </c>
      <c r="J419" s="30">
        <v>467592.72000000067</v>
      </c>
      <c r="K419" s="23">
        <v>17</v>
      </c>
      <c r="L419" s="23">
        <v>17</v>
      </c>
      <c r="M419" s="23">
        <v>17</v>
      </c>
    </row>
    <row r="420" spans="2:13" ht="12.75">
      <c r="B420" s="87">
        <v>2008</v>
      </c>
      <c r="C420" s="88"/>
      <c r="D420" s="89"/>
      <c r="E420" s="89"/>
      <c r="F420" s="90">
        <v>945000000</v>
      </c>
      <c r="G420" s="90">
        <v>773617000</v>
      </c>
      <c r="H420" s="90">
        <v>567202000</v>
      </c>
      <c r="I420" s="90">
        <v>560693174.1500001</v>
      </c>
      <c r="J420" s="90">
        <v>6508825.849999991</v>
      </c>
      <c r="K420" s="91"/>
      <c r="L420" s="91"/>
      <c r="M420" s="92">
        <f>SUM(M301:M416)</f>
        <v>998.2300000000002</v>
      </c>
    </row>
    <row r="421" spans="2:13" ht="12.75">
      <c r="B421" s="93"/>
      <c r="C421" s="94"/>
      <c r="D421" s="95"/>
      <c r="E421" s="95"/>
      <c r="F421" s="96"/>
      <c r="G421" s="97"/>
      <c r="H421" s="97"/>
      <c r="I421" s="98"/>
      <c r="J421" s="98"/>
      <c r="K421" s="99"/>
      <c r="L421" s="99"/>
      <c r="M421" s="92">
        <f>M420/A416</f>
        <v>8.605431034482761</v>
      </c>
    </row>
    <row r="422" spans="2:11" ht="12.75">
      <c r="B422" s="100">
        <v>2007</v>
      </c>
      <c r="C422" s="52"/>
      <c r="D422" s="52"/>
      <c r="E422" s="52"/>
      <c r="F422" s="101">
        <v>4202000000</v>
      </c>
      <c r="G422" s="101">
        <v>5173204911.48</v>
      </c>
      <c r="H422" s="101">
        <v>2973986000</v>
      </c>
      <c r="I422" s="101">
        <v>2942241885.6700015</v>
      </c>
      <c r="J422" s="101">
        <v>31744114.30000001</v>
      </c>
      <c r="K422" s="101"/>
    </row>
    <row r="423" spans="2:10" ht="12.75">
      <c r="B423" s="100">
        <v>2006</v>
      </c>
      <c r="C423" s="52"/>
      <c r="D423" s="52"/>
      <c r="E423" s="52"/>
      <c r="F423" s="101">
        <v>380000000</v>
      </c>
      <c r="G423" s="101">
        <v>379402000</v>
      </c>
      <c r="H423" s="101">
        <v>298744000</v>
      </c>
      <c r="I423" s="101">
        <v>294658386.07</v>
      </c>
      <c r="J423" s="101">
        <v>4085613.93</v>
      </c>
    </row>
    <row r="424" spans="2:10" ht="15">
      <c r="B424" s="102" t="s">
        <v>310</v>
      </c>
      <c r="F424" s="101">
        <v>5527000000</v>
      </c>
      <c r="G424" s="101">
        <v>6326223911.48</v>
      </c>
      <c r="H424" s="101">
        <v>3839932000</v>
      </c>
      <c r="I424" s="101">
        <v>3797593445.890002</v>
      </c>
      <c r="J424" s="101">
        <v>42338554.08</v>
      </c>
    </row>
    <row r="429" ht="12.75">
      <c r="B429" s="1" t="s">
        <v>311</v>
      </c>
    </row>
    <row r="430" ht="13.5" thickBot="1"/>
    <row r="431" spans="1:13" ht="18" customHeight="1" thickBot="1">
      <c r="A431" s="163" t="s">
        <v>0</v>
      </c>
      <c r="B431" s="164"/>
      <c r="C431" s="164"/>
      <c r="D431" s="164"/>
      <c r="E431" s="164"/>
      <c r="F431" s="164"/>
      <c r="G431" s="164"/>
      <c r="H431" s="164"/>
      <c r="I431" s="164"/>
      <c r="J431" s="164"/>
      <c r="K431" s="164"/>
      <c r="L431" s="164"/>
      <c r="M431" s="165"/>
    </row>
    <row r="432" spans="1:13" ht="13.5" thickBot="1">
      <c r="A432" s="175" t="s">
        <v>312</v>
      </c>
      <c r="B432" s="180" t="s">
        <v>2</v>
      </c>
      <c r="C432" s="170" t="s">
        <v>3</v>
      </c>
      <c r="D432" s="170" t="s">
        <v>4</v>
      </c>
      <c r="E432" s="170" t="s">
        <v>5</v>
      </c>
      <c r="F432" s="170" t="s">
        <v>6</v>
      </c>
      <c r="G432" s="170" t="s">
        <v>7</v>
      </c>
      <c r="H432" s="170" t="s">
        <v>8</v>
      </c>
      <c r="I432" s="178" t="s">
        <v>9</v>
      </c>
      <c r="J432" s="170" t="s">
        <v>10</v>
      </c>
      <c r="K432" s="172" t="s">
        <v>11</v>
      </c>
      <c r="L432" s="173"/>
      <c r="M432" s="174"/>
    </row>
    <row r="433" spans="1:13" ht="26.25" thickBot="1">
      <c r="A433" s="176"/>
      <c r="B433" s="181"/>
      <c r="C433" s="171"/>
      <c r="D433" s="171"/>
      <c r="E433" s="171"/>
      <c r="F433" s="171"/>
      <c r="G433" s="171"/>
      <c r="H433" s="171"/>
      <c r="I433" s="179"/>
      <c r="J433" s="171"/>
      <c r="K433" s="103" t="s">
        <v>12</v>
      </c>
      <c r="L433" s="104" t="s">
        <v>13</v>
      </c>
      <c r="M433" s="105" t="s">
        <v>14</v>
      </c>
    </row>
    <row r="434" spans="1:17" ht="12.75">
      <c r="A434" s="106">
        <v>1</v>
      </c>
      <c r="B434" s="107">
        <v>290</v>
      </c>
      <c r="C434" s="108">
        <v>182</v>
      </c>
      <c r="D434" s="82">
        <v>39372</v>
      </c>
      <c r="E434" s="82">
        <v>39554</v>
      </c>
      <c r="F434" s="83">
        <v>30000000</v>
      </c>
      <c r="G434" s="84">
        <v>49000000</v>
      </c>
      <c r="H434" s="84">
        <v>30000000</v>
      </c>
      <c r="I434" s="84">
        <v>28588607.99</v>
      </c>
      <c r="J434" s="84">
        <v>1411392.01</v>
      </c>
      <c r="K434" s="109">
        <v>0.09300000000000001</v>
      </c>
      <c r="L434" s="110">
        <v>0.09939999999999999</v>
      </c>
      <c r="M434" s="111">
        <v>0.099</v>
      </c>
      <c r="O434" s="112"/>
      <c r="P434" s="112"/>
      <c r="Q434" s="112"/>
    </row>
    <row r="435" spans="1:17" ht="12.75">
      <c r="A435" s="113">
        <v>2</v>
      </c>
      <c r="B435" s="114">
        <v>295</v>
      </c>
      <c r="C435" s="115">
        <v>182</v>
      </c>
      <c r="D435" s="72">
        <v>39379</v>
      </c>
      <c r="E435" s="72">
        <v>39561</v>
      </c>
      <c r="F435" s="68">
        <v>30000000</v>
      </c>
      <c r="G435" s="69">
        <v>40000000</v>
      </c>
      <c r="H435" s="69">
        <v>30000000</v>
      </c>
      <c r="I435" s="69">
        <v>28576242.57</v>
      </c>
      <c r="J435" s="69">
        <v>1423757.43</v>
      </c>
      <c r="K435" s="116">
        <v>0.099</v>
      </c>
      <c r="L435" s="117">
        <v>0.1</v>
      </c>
      <c r="M435" s="118">
        <v>0.0999</v>
      </c>
      <c r="O435" s="112"/>
      <c r="P435" s="112"/>
      <c r="Q435" s="112"/>
    </row>
    <row r="436" spans="1:17" ht="12.75">
      <c r="A436" s="113">
        <v>3</v>
      </c>
      <c r="B436" s="114">
        <v>301</v>
      </c>
      <c r="C436" s="115">
        <v>182</v>
      </c>
      <c r="D436" s="72">
        <v>39386</v>
      </c>
      <c r="E436" s="72">
        <v>39568</v>
      </c>
      <c r="F436" s="68">
        <v>30000000</v>
      </c>
      <c r="G436" s="69">
        <v>1000000</v>
      </c>
      <c r="H436" s="69">
        <v>1000000</v>
      </c>
      <c r="I436" s="69">
        <v>952640.96</v>
      </c>
      <c r="J436" s="69">
        <v>47359.04</v>
      </c>
      <c r="K436" s="116">
        <v>0.09949999999999999</v>
      </c>
      <c r="L436" s="117">
        <v>0.0999</v>
      </c>
      <c r="M436" s="118">
        <v>0.09970000000000001</v>
      </c>
      <c r="O436" s="112"/>
      <c r="P436" s="112"/>
      <c r="Q436" s="112"/>
    </row>
    <row r="437" spans="1:17" ht="12.75">
      <c r="A437" s="113">
        <v>4</v>
      </c>
      <c r="B437" s="114">
        <v>307</v>
      </c>
      <c r="C437" s="115">
        <v>182</v>
      </c>
      <c r="D437" s="72">
        <v>39393</v>
      </c>
      <c r="E437" s="72">
        <v>39575</v>
      </c>
      <c r="F437" s="68">
        <v>30000000</v>
      </c>
      <c r="G437" s="69">
        <v>1000000</v>
      </c>
      <c r="H437" s="69">
        <v>1000000</v>
      </c>
      <c r="I437" s="69">
        <v>948002.7</v>
      </c>
      <c r="J437" s="69">
        <v>51997.3</v>
      </c>
      <c r="K437" s="116">
        <v>0.11</v>
      </c>
      <c r="L437" s="117">
        <v>0.11</v>
      </c>
      <c r="M437" s="118">
        <v>0.11</v>
      </c>
      <c r="O437" s="112"/>
      <c r="P437" s="112"/>
      <c r="Q437" s="112"/>
    </row>
    <row r="438" spans="1:17" ht="12.75">
      <c r="A438" s="113">
        <v>5</v>
      </c>
      <c r="B438" s="114">
        <v>322</v>
      </c>
      <c r="C438" s="115">
        <v>182</v>
      </c>
      <c r="D438" s="72">
        <v>39414</v>
      </c>
      <c r="E438" s="72">
        <v>39596</v>
      </c>
      <c r="F438" s="68">
        <v>30000000</v>
      </c>
      <c r="G438" s="69">
        <v>500000</v>
      </c>
      <c r="H438" s="69">
        <v>500000</v>
      </c>
      <c r="I438" s="69">
        <v>469562.09</v>
      </c>
      <c r="J438" s="69">
        <v>30437.91</v>
      </c>
      <c r="K438" s="116">
        <v>0.13</v>
      </c>
      <c r="L438" s="117">
        <v>0.13</v>
      </c>
      <c r="M438" s="118">
        <v>0.13</v>
      </c>
      <c r="O438" s="112"/>
      <c r="P438" s="112"/>
      <c r="Q438" s="112"/>
    </row>
    <row r="439" spans="1:17" ht="12.75">
      <c r="A439" s="113">
        <v>6</v>
      </c>
      <c r="B439" s="114">
        <v>327</v>
      </c>
      <c r="C439" s="115">
        <v>182</v>
      </c>
      <c r="D439" s="72">
        <v>39421</v>
      </c>
      <c r="E439" s="72">
        <v>39603</v>
      </c>
      <c r="F439" s="68">
        <v>30000000</v>
      </c>
      <c r="G439" s="69">
        <v>1000000</v>
      </c>
      <c r="H439" s="69">
        <v>1000000</v>
      </c>
      <c r="I439" s="69">
        <v>939124.17</v>
      </c>
      <c r="J439" s="69">
        <v>60875.83</v>
      </c>
      <c r="K439" s="116">
        <v>0.13</v>
      </c>
      <c r="L439" s="117">
        <v>0.13</v>
      </c>
      <c r="M439" s="118">
        <v>0.13</v>
      </c>
      <c r="O439" s="112"/>
      <c r="P439" s="112"/>
      <c r="Q439" s="112"/>
    </row>
    <row r="440" spans="1:17" ht="13.5" thickBot="1">
      <c r="A440" s="119">
        <v>7</v>
      </c>
      <c r="B440" s="120">
        <v>332</v>
      </c>
      <c r="C440" s="121">
        <v>182</v>
      </c>
      <c r="D440" s="122">
        <v>39428</v>
      </c>
      <c r="E440" s="122">
        <v>39610</v>
      </c>
      <c r="F440" s="123">
        <v>10000000</v>
      </c>
      <c r="G440" s="124">
        <v>1000000</v>
      </c>
      <c r="H440" s="124">
        <v>1000000</v>
      </c>
      <c r="I440" s="124">
        <v>939124.17</v>
      </c>
      <c r="J440" s="124">
        <v>60875.83</v>
      </c>
      <c r="K440" s="125">
        <v>0.13</v>
      </c>
      <c r="L440" s="126">
        <v>0.13</v>
      </c>
      <c r="M440" s="127">
        <v>0.13</v>
      </c>
      <c r="O440" s="112"/>
      <c r="P440" s="112"/>
      <c r="Q440" s="112"/>
    </row>
    <row r="441" spans="1:13" ht="13.5" thickBot="1">
      <c r="A441" s="128">
        <v>8</v>
      </c>
      <c r="B441" s="177" t="s">
        <v>316</v>
      </c>
      <c r="C441" s="169"/>
      <c r="D441" s="169"/>
      <c r="E441" s="169"/>
      <c r="F441" s="169"/>
      <c r="G441" s="169"/>
      <c r="H441" s="169"/>
      <c r="I441" s="169"/>
      <c r="J441" s="169"/>
      <c r="K441" s="169"/>
      <c r="L441" s="169"/>
      <c r="M441" s="129">
        <f>AVERAGE(M434:M440)</f>
        <v>0.11408571428571428</v>
      </c>
    </row>
    <row r="442" spans="1:13" ht="13.5" thickBot="1">
      <c r="A442" s="128">
        <v>9</v>
      </c>
      <c r="B442" s="168" t="s">
        <v>317</v>
      </c>
      <c r="C442" s="169"/>
      <c r="D442" s="169"/>
      <c r="E442" s="169"/>
      <c r="F442" s="169"/>
      <c r="G442" s="169"/>
      <c r="H442" s="169"/>
      <c r="I442" s="169"/>
      <c r="J442" s="169"/>
      <c r="K442" s="169"/>
      <c r="L442" s="169"/>
      <c r="M442" s="130">
        <f>(1+M441/2)^2-1</f>
        <v>0.11733960183673475</v>
      </c>
    </row>
    <row r="443" spans="1:13" ht="30.75" customHeight="1" thickBot="1">
      <c r="A443" s="128">
        <v>10</v>
      </c>
      <c r="B443" s="166" t="s">
        <v>318</v>
      </c>
      <c r="C443" s="167"/>
      <c r="D443" s="167"/>
      <c r="E443" s="167"/>
      <c r="F443" s="167"/>
      <c r="G443" s="167"/>
      <c r="H443" s="167"/>
      <c r="I443" s="167"/>
      <c r="J443" s="167"/>
      <c r="K443" s="167"/>
      <c r="L443" s="167"/>
      <c r="M443" s="131">
        <v>0.2545</v>
      </c>
    </row>
    <row r="444" spans="1:13" ht="30.75" customHeight="1" thickBot="1">
      <c r="A444" s="128"/>
      <c r="B444" s="166" t="s">
        <v>319</v>
      </c>
      <c r="C444" s="167"/>
      <c r="D444" s="167"/>
      <c r="E444" s="167"/>
      <c r="F444" s="167"/>
      <c r="G444" s="167"/>
      <c r="H444" s="167"/>
      <c r="I444" s="167"/>
      <c r="J444" s="167"/>
      <c r="K444" s="167"/>
      <c r="L444" s="167"/>
      <c r="M444" s="131">
        <v>0.2545</v>
      </c>
    </row>
    <row r="445" spans="1:13" ht="15" customHeight="1" thickBot="1">
      <c r="A445" s="128">
        <v>11</v>
      </c>
      <c r="B445" s="166" t="s">
        <v>320</v>
      </c>
      <c r="C445" s="167"/>
      <c r="D445" s="167"/>
      <c r="E445" s="167"/>
      <c r="F445" s="167"/>
      <c r="G445" s="167"/>
      <c r="H445" s="167"/>
      <c r="I445" s="167"/>
      <c r="J445" s="167"/>
      <c r="K445" s="167"/>
      <c r="L445" s="167"/>
      <c r="M445" s="130">
        <f>M443-M442</f>
        <v>0.13716039816326525</v>
      </c>
    </row>
    <row r="446" spans="1:18" ht="15" customHeight="1" thickBot="1">
      <c r="A446" s="128"/>
      <c r="B446" s="166" t="s">
        <v>321</v>
      </c>
      <c r="C446" s="167"/>
      <c r="D446" s="167"/>
      <c r="E446" s="167"/>
      <c r="F446" s="167"/>
      <c r="G446" s="167"/>
      <c r="H446" s="167"/>
      <c r="I446" s="167"/>
      <c r="J446" s="167"/>
      <c r="K446" s="167"/>
      <c r="L446" s="167"/>
      <c r="M446" s="130">
        <f>M444-M442</f>
        <v>0.13716039816326525</v>
      </c>
      <c r="O446" s="158" t="s">
        <v>313</v>
      </c>
      <c r="P446" s="159"/>
      <c r="Q446" s="132" t="s">
        <v>314</v>
      </c>
      <c r="R446" s="133"/>
    </row>
    <row r="447" spans="1:17" ht="30" customHeight="1" thickBot="1">
      <c r="A447" s="128">
        <v>12</v>
      </c>
      <c r="B447" s="166" t="s">
        <v>322</v>
      </c>
      <c r="C447" s="166"/>
      <c r="D447" s="166"/>
      <c r="E447" s="166"/>
      <c r="F447" s="166"/>
      <c r="G447" s="166"/>
      <c r="H447" s="166"/>
      <c r="I447" s="166"/>
      <c r="J447" s="166"/>
      <c r="K447" s="166"/>
      <c r="L447" s="166"/>
      <c r="M447" s="134">
        <f>O447+O447*P447</f>
        <v>0.89</v>
      </c>
      <c r="O447" s="135">
        <v>0.89</v>
      </c>
      <c r="P447" s="136">
        <v>0</v>
      </c>
      <c r="Q447" s="137">
        <f>M447*(1+(1-$M$459)*$M$457)</f>
        <v>0.9980631711014021</v>
      </c>
    </row>
    <row r="448" spans="1:17" ht="30" customHeight="1" thickBot="1">
      <c r="A448" s="128">
        <v>13</v>
      </c>
      <c r="B448" s="166" t="s">
        <v>323</v>
      </c>
      <c r="C448" s="166"/>
      <c r="D448" s="166"/>
      <c r="E448" s="166"/>
      <c r="F448" s="166"/>
      <c r="G448" s="166"/>
      <c r="H448" s="166"/>
      <c r="I448" s="166"/>
      <c r="J448" s="166"/>
      <c r="K448" s="166"/>
      <c r="L448" s="166"/>
      <c r="M448" s="134">
        <f>O448+O448*P448</f>
        <v>1.11</v>
      </c>
      <c r="O448" s="138">
        <v>1.11</v>
      </c>
      <c r="P448" s="139">
        <v>0</v>
      </c>
      <c r="Q448" s="137">
        <f>M448*(1+(1-$M$459)*$M$457)</f>
        <v>1.2447754156433217</v>
      </c>
    </row>
    <row r="449" spans="1:13" ht="15.75" thickBot="1">
      <c r="A449" s="128">
        <v>14</v>
      </c>
      <c r="B449" s="161" t="s">
        <v>324</v>
      </c>
      <c r="C449" s="161"/>
      <c r="D449" s="161"/>
      <c r="E449" s="161"/>
      <c r="F449" s="161"/>
      <c r="G449" s="161"/>
      <c r="H449" s="161"/>
      <c r="I449" s="161"/>
      <c r="J449" s="161"/>
      <c r="K449" s="161"/>
      <c r="L449" s="161"/>
      <c r="M449" s="130">
        <f>M442+M445*M447</f>
        <v>0.23941235620204082</v>
      </c>
    </row>
    <row r="450" spans="1:13" ht="15.75" thickBot="1">
      <c r="A450" s="128">
        <v>15</v>
      </c>
      <c r="B450" s="161" t="s">
        <v>325</v>
      </c>
      <c r="C450" s="161"/>
      <c r="D450" s="161"/>
      <c r="E450" s="161"/>
      <c r="F450" s="161"/>
      <c r="G450" s="161"/>
      <c r="H450" s="161"/>
      <c r="I450" s="161"/>
      <c r="J450" s="161"/>
      <c r="K450" s="161"/>
      <c r="L450" s="161"/>
      <c r="M450" s="130">
        <f>M442+M446*M448</f>
        <v>0.2695876437979592</v>
      </c>
    </row>
    <row r="451" spans="1:13" ht="12.75">
      <c r="A451" s="141"/>
      <c r="B451" s="58"/>
      <c r="C451" s="58"/>
      <c r="D451" s="58"/>
      <c r="E451" s="58"/>
      <c r="F451" s="58"/>
      <c r="G451" s="58"/>
      <c r="H451" s="58"/>
      <c r="I451" s="58"/>
      <c r="J451" s="58"/>
      <c r="K451" s="58"/>
      <c r="L451" s="58"/>
      <c r="M451" s="142"/>
    </row>
    <row r="452" spans="1:13" ht="13.5" thickBot="1">
      <c r="A452" s="141"/>
      <c r="B452" s="58"/>
      <c r="C452" s="58"/>
      <c r="D452" s="58"/>
      <c r="E452" s="58"/>
      <c r="F452" s="58"/>
      <c r="G452" s="58"/>
      <c r="H452" s="58"/>
      <c r="I452" s="58"/>
      <c r="J452" s="58"/>
      <c r="K452" s="58"/>
      <c r="L452" s="58"/>
      <c r="M452" s="142"/>
    </row>
    <row r="453" spans="1:13" ht="18.75" thickBot="1">
      <c r="A453" s="163" t="s">
        <v>315</v>
      </c>
      <c r="B453" s="164"/>
      <c r="C453" s="164"/>
      <c r="D453" s="164"/>
      <c r="E453" s="164"/>
      <c r="F453" s="164"/>
      <c r="G453" s="164"/>
      <c r="H453" s="164"/>
      <c r="I453" s="164"/>
      <c r="J453" s="164"/>
      <c r="K453" s="164"/>
      <c r="L453" s="164"/>
      <c r="M453" s="165"/>
    </row>
    <row r="454" spans="1:14" ht="15.75" thickBot="1">
      <c r="A454" s="128">
        <v>16</v>
      </c>
      <c r="B454" s="160" t="s">
        <v>326</v>
      </c>
      <c r="C454" s="161"/>
      <c r="D454" s="161"/>
      <c r="E454" s="161"/>
      <c r="F454" s="161"/>
      <c r="G454" s="161"/>
      <c r="H454" s="161"/>
      <c r="I454" s="161"/>
      <c r="J454" s="161"/>
      <c r="K454" s="161"/>
      <c r="L454" s="162"/>
      <c r="M454" s="145">
        <v>14036665</v>
      </c>
      <c r="N454" s="145">
        <f>M454*M449</f>
        <v>3360551.040868719</v>
      </c>
    </row>
    <row r="455" spans="1:13" ht="15.75" thickBot="1">
      <c r="A455" s="128">
        <v>17</v>
      </c>
      <c r="B455" s="160" t="s">
        <v>327</v>
      </c>
      <c r="C455" s="161"/>
      <c r="D455" s="161"/>
      <c r="E455" s="161"/>
      <c r="F455" s="161"/>
      <c r="G455" s="161"/>
      <c r="H455" s="161"/>
      <c r="I455" s="161"/>
      <c r="J455" s="161"/>
      <c r="K455" s="161"/>
      <c r="L455" s="162"/>
      <c r="M455" s="145">
        <v>2511598</v>
      </c>
    </row>
    <row r="456" spans="1:13" ht="15" customHeight="1" thickBot="1">
      <c r="A456" s="128">
        <v>18</v>
      </c>
      <c r="B456" s="160" t="s">
        <v>328</v>
      </c>
      <c r="C456" s="161"/>
      <c r="D456" s="161"/>
      <c r="E456" s="161"/>
      <c r="F456" s="161"/>
      <c r="G456" s="161"/>
      <c r="H456" s="161"/>
      <c r="I456" s="161"/>
      <c r="J456" s="161"/>
      <c r="K456" s="161"/>
      <c r="L456" s="162"/>
      <c r="M456" s="146">
        <f>M454/SUM(M454:M455)</f>
        <v>0.8482258832845477</v>
      </c>
    </row>
    <row r="457" spans="1:13" ht="15" customHeight="1" thickBot="1">
      <c r="A457" s="128">
        <v>19</v>
      </c>
      <c r="B457" s="160" t="s">
        <v>329</v>
      </c>
      <c r="C457" s="161"/>
      <c r="D457" s="161"/>
      <c r="E457" s="161"/>
      <c r="F457" s="161"/>
      <c r="G457" s="161"/>
      <c r="H457" s="161"/>
      <c r="I457" s="161"/>
      <c r="J457" s="161"/>
      <c r="K457" s="161"/>
      <c r="L457" s="162"/>
      <c r="M457" s="147">
        <f>M455/SUM(M454:M455)</f>
        <v>0.15177411671545224</v>
      </c>
    </row>
    <row r="458" spans="1:15" ht="15" customHeight="1" thickBot="1">
      <c r="A458" s="128">
        <v>20</v>
      </c>
      <c r="B458" s="143" t="s">
        <v>330</v>
      </c>
      <c r="C458" s="140"/>
      <c r="D458" s="140"/>
      <c r="E458" s="140"/>
      <c r="F458" s="140"/>
      <c r="G458" s="140"/>
      <c r="H458" s="140"/>
      <c r="I458" s="140"/>
      <c r="J458" s="140"/>
      <c r="K458" s="140"/>
      <c r="L458" s="144"/>
      <c r="M458" s="148">
        <v>0.13554395081967213</v>
      </c>
      <c r="N458" s="145">
        <f>M458*M455</f>
        <v>340431.9157907869</v>
      </c>
      <c r="O458" s="149"/>
    </row>
    <row r="459" spans="1:13" ht="15" customHeight="1" thickBot="1">
      <c r="A459" s="128">
        <v>21</v>
      </c>
      <c r="B459" s="143" t="s">
        <v>331</v>
      </c>
      <c r="C459" s="140"/>
      <c r="D459" s="140"/>
      <c r="E459" s="140"/>
      <c r="F459" s="140"/>
      <c r="G459" s="140"/>
      <c r="H459" s="140"/>
      <c r="I459" s="140"/>
      <c r="J459" s="140"/>
      <c r="K459" s="140"/>
      <c r="L459" s="144"/>
      <c r="M459" s="148">
        <v>0.2</v>
      </c>
    </row>
    <row r="460" spans="1:13" ht="15.75" thickBot="1">
      <c r="A460" s="128">
        <v>22</v>
      </c>
      <c r="B460" s="150" t="s">
        <v>332</v>
      </c>
      <c r="C460" s="151"/>
      <c r="D460" s="151"/>
      <c r="E460" s="151"/>
      <c r="F460" s="151"/>
      <c r="G460" s="151"/>
      <c r="H460" s="151"/>
      <c r="I460" s="151"/>
      <c r="J460" s="151"/>
      <c r="K460" s="151"/>
      <c r="L460" s="152"/>
      <c r="M460" s="153">
        <f>M449*M456+M458*M457*(1-M459)</f>
        <v>0.2195334080381336</v>
      </c>
    </row>
    <row r="461" spans="1:13" ht="15.75" thickBot="1">
      <c r="A461" s="128">
        <v>23</v>
      </c>
      <c r="B461" s="161" t="s">
        <v>333</v>
      </c>
      <c r="C461" s="161"/>
      <c r="D461" s="161"/>
      <c r="E461" s="161"/>
      <c r="F461" s="161"/>
      <c r="G461" s="161"/>
      <c r="H461" s="161"/>
      <c r="I461" s="161"/>
      <c r="J461" s="161"/>
      <c r="K461" s="161"/>
      <c r="L461" s="161"/>
      <c r="M461" s="153">
        <f>M450*M456+M458*M457*(1-M459)</f>
        <v>0.24512886801254669</v>
      </c>
    </row>
    <row r="462" spans="1:5" ht="15">
      <c r="A462" s="154"/>
      <c r="B462" s="155"/>
      <c r="C462" s="154"/>
      <c r="E462" s="154"/>
    </row>
    <row r="463" spans="1:13" ht="15">
      <c r="A463" s="154"/>
      <c r="B463" s="155"/>
      <c r="C463" s="156"/>
      <c r="E463" s="154"/>
      <c r="M463" s="149">
        <f>M454+M455</f>
        <v>16548263</v>
      </c>
    </row>
    <row r="464" spans="1:13" ht="15">
      <c r="A464" s="154"/>
      <c r="B464" s="155"/>
      <c r="C464" s="156"/>
      <c r="D464" s="157"/>
      <c r="E464" s="154"/>
      <c r="M464" s="1">
        <f>M463/5</f>
        <v>3309652.6</v>
      </c>
    </row>
  </sheetData>
  <mergeCells count="39">
    <mergeCell ref="B461:L461"/>
    <mergeCell ref="B449:L449"/>
    <mergeCell ref="B450:L450"/>
    <mergeCell ref="B444:L444"/>
    <mergeCell ref="B443:L443"/>
    <mergeCell ref="B445:L445"/>
    <mergeCell ref="B447:L447"/>
    <mergeCell ref="B457:L457"/>
    <mergeCell ref="B448:L448"/>
    <mergeCell ref="F5:F6"/>
    <mergeCell ref="G5:G6"/>
    <mergeCell ref="H5:H6"/>
    <mergeCell ref="I5:I6"/>
    <mergeCell ref="C432:C433"/>
    <mergeCell ref="D432:D433"/>
    <mergeCell ref="E432:E433"/>
    <mergeCell ref="J5:J6"/>
    <mergeCell ref="A431:M431"/>
    <mergeCell ref="B5:B6"/>
    <mergeCell ref="C5:C6"/>
    <mergeCell ref="D5:D6"/>
    <mergeCell ref="E5:E6"/>
    <mergeCell ref="K5:M5"/>
    <mergeCell ref="B442:L442"/>
    <mergeCell ref="J432:J433"/>
    <mergeCell ref="K432:M432"/>
    <mergeCell ref="A432:A433"/>
    <mergeCell ref="B441:L441"/>
    <mergeCell ref="F432:F433"/>
    <mergeCell ref="G432:G433"/>
    <mergeCell ref="H432:H433"/>
    <mergeCell ref="I432:I433"/>
    <mergeCell ref="B432:B433"/>
    <mergeCell ref="O446:P446"/>
    <mergeCell ref="B455:L455"/>
    <mergeCell ref="B454:L454"/>
    <mergeCell ref="B456:L456"/>
    <mergeCell ref="A453:M453"/>
    <mergeCell ref="B446:L44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S21"/>
  <sheetViews>
    <sheetView workbookViewId="0" topLeftCell="A1">
      <pane xSplit="2" topLeftCell="C1" activePane="topRight" state="frozen"/>
      <selection pane="topLeft" activeCell="A1" sqref="A1"/>
      <selection pane="topRight" activeCell="G26" sqref="G26"/>
    </sheetView>
  </sheetViews>
  <sheetFormatPr defaultColWidth="9.140625" defaultRowHeight="12.75"/>
  <cols>
    <col min="1" max="1" width="4.00390625" style="193" customWidth="1"/>
    <col min="2" max="2" width="35.8515625" style="193" customWidth="1"/>
    <col min="3" max="3" width="12.00390625" style="193" customWidth="1"/>
    <col min="4" max="4" width="15.00390625" style="193" customWidth="1"/>
    <col min="5" max="5" width="16.57421875" style="193" customWidth="1"/>
    <col min="6" max="6" width="15.421875" style="193" customWidth="1"/>
    <col min="7" max="7" width="11.421875" style="193" customWidth="1"/>
    <col min="8" max="8" width="16.57421875" style="193" customWidth="1"/>
    <col min="9" max="9" width="10.140625" style="193" customWidth="1"/>
    <col min="10" max="10" width="10.28125" style="193" customWidth="1"/>
    <col min="11" max="11" width="11.140625" style="193" customWidth="1"/>
    <col min="12" max="12" width="12.00390625" style="193" customWidth="1"/>
    <col min="13" max="13" width="14.7109375" style="193" customWidth="1"/>
    <col min="14" max="14" width="14.28125" style="193" customWidth="1"/>
    <col min="15" max="15" width="11.140625" style="193" customWidth="1"/>
    <col min="16" max="16" width="10.28125" style="193" customWidth="1"/>
    <col min="17" max="17" width="13.28125" style="193" customWidth="1"/>
    <col min="18" max="18" width="15.28125" style="193" customWidth="1"/>
    <col min="19" max="20" width="15.7109375" style="193" customWidth="1"/>
    <col min="21" max="21" width="10.421875" style="193" customWidth="1"/>
    <col min="22" max="22" width="9.140625" style="193" customWidth="1"/>
    <col min="23" max="23" width="11.140625" style="193" customWidth="1"/>
    <col min="24" max="24" width="10.8515625" style="193" customWidth="1"/>
    <col min="25" max="25" width="12.421875" style="193" customWidth="1"/>
    <col min="26" max="26" width="17.140625" style="193" customWidth="1"/>
    <col min="27" max="27" width="16.28125" style="193" customWidth="1"/>
    <col min="28" max="16384" width="9.140625" style="193" customWidth="1"/>
  </cols>
  <sheetData>
    <row r="1" spans="1:45" ht="78.75" customHeight="1" thickBot="1">
      <c r="A1" s="188" t="s">
        <v>334</v>
      </c>
      <c r="B1" s="188" t="s">
        <v>335</v>
      </c>
      <c r="C1" s="188"/>
      <c r="D1" s="188" t="s">
        <v>336</v>
      </c>
      <c r="E1" s="188" t="s">
        <v>337</v>
      </c>
      <c r="F1" s="188" t="s">
        <v>338</v>
      </c>
      <c r="G1" s="188" t="s">
        <v>339</v>
      </c>
      <c r="H1" s="188" t="s">
        <v>340</v>
      </c>
      <c r="I1" s="188" t="s">
        <v>341</v>
      </c>
      <c r="J1" s="188" t="s">
        <v>342</v>
      </c>
      <c r="K1" s="188" t="s">
        <v>343</v>
      </c>
      <c r="L1" s="188" t="s">
        <v>344</v>
      </c>
      <c r="M1" s="188" t="s">
        <v>345</v>
      </c>
      <c r="N1" s="188" t="s">
        <v>346</v>
      </c>
      <c r="O1" s="188" t="s">
        <v>347</v>
      </c>
      <c r="P1" s="188" t="s">
        <v>348</v>
      </c>
      <c r="Q1" s="189" t="s">
        <v>349</v>
      </c>
      <c r="R1" s="188" t="s">
        <v>350</v>
      </c>
      <c r="S1" s="188" t="s">
        <v>351</v>
      </c>
      <c r="T1" s="190"/>
      <c r="U1" s="191" t="s">
        <v>352</v>
      </c>
      <c r="V1" s="191" t="s">
        <v>353</v>
      </c>
      <c r="W1" s="191" t="s">
        <v>354</v>
      </c>
      <c r="X1" s="191" t="s">
        <v>355</v>
      </c>
      <c r="Y1" s="191" t="s">
        <v>356</v>
      </c>
      <c r="Z1" s="192"/>
      <c r="AA1" s="192"/>
      <c r="AB1" s="192"/>
      <c r="AC1" s="192"/>
      <c r="AD1" s="192"/>
      <c r="AE1" s="192"/>
      <c r="AF1" s="192"/>
      <c r="AG1" s="192"/>
      <c r="AH1" s="192"/>
      <c r="AI1" s="192"/>
      <c r="AJ1" s="192"/>
      <c r="AK1" s="192"/>
      <c r="AL1" s="192"/>
      <c r="AM1" s="192"/>
      <c r="AN1" s="192"/>
      <c r="AO1" s="192"/>
      <c r="AP1" s="192"/>
      <c r="AQ1" s="192"/>
      <c r="AR1" s="192"/>
      <c r="AS1" s="192"/>
    </row>
    <row r="2" spans="1:45" ht="30" customHeight="1">
      <c r="A2" s="194">
        <v>1</v>
      </c>
      <c r="B2" s="194" t="s">
        <v>357</v>
      </c>
      <c r="C2" s="195"/>
      <c r="D2" s="196">
        <v>3887030</v>
      </c>
      <c r="E2" s="197">
        <v>14469482</v>
      </c>
      <c r="F2" s="197">
        <v>5980754</v>
      </c>
      <c r="G2" s="197">
        <v>11521431</v>
      </c>
      <c r="H2" s="197">
        <v>4013641</v>
      </c>
      <c r="I2" s="197">
        <v>5597357</v>
      </c>
      <c r="J2" s="197">
        <v>27962613</v>
      </c>
      <c r="K2" s="197">
        <v>16402695</v>
      </c>
      <c r="L2" s="197">
        <v>7426415</v>
      </c>
      <c r="M2" s="197">
        <v>88740</v>
      </c>
      <c r="N2" s="197">
        <v>21548196</v>
      </c>
      <c r="O2" s="197"/>
      <c r="P2" s="197">
        <v>554882</v>
      </c>
      <c r="Q2" s="198">
        <v>212193</v>
      </c>
      <c r="R2" s="196"/>
      <c r="S2" s="199"/>
      <c r="T2" s="200"/>
      <c r="U2" s="201">
        <v>638841</v>
      </c>
      <c r="V2" s="201">
        <v>142705</v>
      </c>
      <c r="W2" s="201">
        <v>360865</v>
      </c>
      <c r="X2" s="201">
        <v>720026</v>
      </c>
      <c r="Y2" s="201">
        <v>8049397</v>
      </c>
      <c r="Z2" s="192"/>
      <c r="AA2" s="192"/>
      <c r="AB2" s="192"/>
      <c r="AC2" s="192"/>
      <c r="AD2" s="192"/>
      <c r="AE2" s="192"/>
      <c r="AF2" s="192"/>
      <c r="AG2" s="192"/>
      <c r="AH2" s="192"/>
      <c r="AI2" s="192"/>
      <c r="AJ2" s="192"/>
      <c r="AK2" s="192"/>
      <c r="AL2" s="192"/>
      <c r="AM2" s="192"/>
      <c r="AN2" s="192"/>
      <c r="AO2" s="192"/>
      <c r="AP2" s="192"/>
      <c r="AQ2" s="192"/>
      <c r="AR2" s="192"/>
      <c r="AS2" s="192"/>
    </row>
    <row r="3" spans="1:45" ht="30" customHeight="1">
      <c r="A3" s="202">
        <v>2</v>
      </c>
      <c r="B3" s="202" t="s">
        <v>358</v>
      </c>
      <c r="C3" s="203"/>
      <c r="D3" s="204">
        <v>3754029</v>
      </c>
      <c r="E3" s="205">
        <v>13781828</v>
      </c>
      <c r="F3" s="205">
        <v>6392188</v>
      </c>
      <c r="G3" s="205">
        <v>10674000</v>
      </c>
      <c r="H3" s="205">
        <v>3853349</v>
      </c>
      <c r="I3" s="205">
        <v>5171018</v>
      </c>
      <c r="J3" s="205">
        <v>38659823</v>
      </c>
      <c r="K3" s="205">
        <v>15781594</v>
      </c>
      <c r="L3" s="205">
        <v>4192641</v>
      </c>
      <c r="M3" s="205">
        <v>87713</v>
      </c>
      <c r="N3" s="205">
        <v>20427683</v>
      </c>
      <c r="O3" s="205"/>
      <c r="P3" s="205">
        <v>520732</v>
      </c>
      <c r="Q3" s="206">
        <v>208216</v>
      </c>
      <c r="R3" s="204"/>
      <c r="S3" s="207"/>
      <c r="T3" s="200"/>
      <c r="U3" s="201">
        <v>674967</v>
      </c>
      <c r="V3" s="201">
        <v>197506</v>
      </c>
      <c r="W3" s="201">
        <v>353657</v>
      </c>
      <c r="X3" s="201">
        <v>712897</v>
      </c>
      <c r="Y3" s="201">
        <v>12973345</v>
      </c>
      <c r="Z3" s="192"/>
      <c r="AA3" s="192"/>
      <c r="AB3" s="192"/>
      <c r="AC3" s="192"/>
      <c r="AD3" s="192"/>
      <c r="AE3" s="192"/>
      <c r="AF3" s="192"/>
      <c r="AG3" s="192"/>
      <c r="AH3" s="192"/>
      <c r="AI3" s="192"/>
      <c r="AJ3" s="192"/>
      <c r="AK3" s="192"/>
      <c r="AL3" s="192"/>
      <c r="AM3" s="192"/>
      <c r="AN3" s="192"/>
      <c r="AO3" s="192"/>
      <c r="AP3" s="192"/>
      <c r="AQ3" s="192"/>
      <c r="AR3" s="192"/>
      <c r="AS3" s="192"/>
    </row>
    <row r="4" spans="1:45" ht="30" customHeight="1">
      <c r="A4" s="202">
        <v>3</v>
      </c>
      <c r="B4" s="202" t="s">
        <v>359</v>
      </c>
      <c r="C4" s="203"/>
      <c r="D4" s="204"/>
      <c r="E4" s="205">
        <v>1265212</v>
      </c>
      <c r="F4" s="205">
        <v>1620254</v>
      </c>
      <c r="G4" s="205"/>
      <c r="H4" s="205"/>
      <c r="I4" s="205"/>
      <c r="J4" s="205">
        <v>17668147</v>
      </c>
      <c r="K4" s="205">
        <v>4056116</v>
      </c>
      <c r="L4" s="205"/>
      <c r="M4" s="205"/>
      <c r="N4" s="205"/>
      <c r="O4" s="205"/>
      <c r="P4" s="205">
        <v>7888</v>
      </c>
      <c r="Q4" s="206"/>
      <c r="R4" s="204"/>
      <c r="S4" s="207"/>
      <c r="T4" s="200"/>
      <c r="U4" s="201"/>
      <c r="V4" s="201"/>
      <c r="W4" s="201"/>
      <c r="X4" s="201"/>
      <c r="Y4" s="201">
        <v>2870543</v>
      </c>
      <c r="Z4" s="192"/>
      <c r="AA4" s="192"/>
      <c r="AB4" s="192"/>
      <c r="AC4" s="192"/>
      <c r="AD4" s="192"/>
      <c r="AE4" s="192"/>
      <c r="AF4" s="192"/>
      <c r="AG4" s="192"/>
      <c r="AH4" s="192"/>
      <c r="AI4" s="192"/>
      <c r="AJ4" s="192"/>
      <c r="AK4" s="192"/>
      <c r="AL4" s="192"/>
      <c r="AM4" s="192"/>
      <c r="AN4" s="192"/>
      <c r="AO4" s="192"/>
      <c r="AP4" s="192"/>
      <c r="AQ4" s="192"/>
      <c r="AR4" s="192"/>
      <c r="AS4" s="192"/>
    </row>
    <row r="5" spans="1:45" ht="30" customHeight="1">
      <c r="A5" s="202">
        <v>4</v>
      </c>
      <c r="B5" s="202" t="s">
        <v>360</v>
      </c>
      <c r="C5" s="203"/>
      <c r="D5" s="204">
        <f>D2-D3</f>
        <v>133001</v>
      </c>
      <c r="E5" s="205">
        <f>E2-(E3-E4)</f>
        <v>1952866</v>
      </c>
      <c r="F5" s="205">
        <f>F2-(F3-F4)</f>
        <v>1208820</v>
      </c>
      <c r="G5" s="205">
        <f>G2-G3</f>
        <v>847431</v>
      </c>
      <c r="H5" s="205">
        <v>511708</v>
      </c>
      <c r="I5" s="205">
        <f>I2-I3</f>
        <v>426339</v>
      </c>
      <c r="J5" s="205">
        <f>J2-(J3-J4)</f>
        <v>6970937</v>
      </c>
      <c r="K5" s="205">
        <f>K2-(K3-K4)</f>
        <v>4677217</v>
      </c>
      <c r="L5" s="205">
        <f>L2-L3</f>
        <v>3233774</v>
      </c>
      <c r="M5" s="205">
        <f>M2-M3</f>
        <v>1027</v>
      </c>
      <c r="N5" s="205">
        <f>N2-N3</f>
        <v>1120513</v>
      </c>
      <c r="O5" s="205"/>
      <c r="P5" s="205">
        <f>P2-(P3-P4)</f>
        <v>42038</v>
      </c>
      <c r="Q5" s="206">
        <f>Q2-Q3</f>
        <v>3977</v>
      </c>
      <c r="R5" s="204"/>
      <c r="S5" s="207"/>
      <c r="T5" s="200"/>
      <c r="U5" s="201">
        <f>U2-U3</f>
        <v>-36126</v>
      </c>
      <c r="V5" s="201">
        <f>V2-V3</f>
        <v>-54801</v>
      </c>
      <c r="W5" s="201">
        <f>W2-W3</f>
        <v>7208</v>
      </c>
      <c r="X5" s="201">
        <f>X2-X3</f>
        <v>7129</v>
      </c>
      <c r="Y5" s="201">
        <f>Y2-(Y3-Y4)</f>
        <v>-2053405</v>
      </c>
      <c r="Z5" s="192"/>
      <c r="AA5" s="192"/>
      <c r="AB5" s="192"/>
      <c r="AC5" s="192"/>
      <c r="AD5" s="192"/>
      <c r="AE5" s="192"/>
      <c r="AF5" s="192"/>
      <c r="AG5" s="192"/>
      <c r="AH5" s="192"/>
      <c r="AI5" s="192"/>
      <c r="AJ5" s="192"/>
      <c r="AK5" s="192"/>
      <c r="AL5" s="192"/>
      <c r="AM5" s="192"/>
      <c r="AN5" s="192"/>
      <c r="AO5" s="192"/>
      <c r="AP5" s="192"/>
      <c r="AQ5" s="192"/>
      <c r="AR5" s="192"/>
      <c r="AS5" s="192"/>
    </row>
    <row r="6" spans="1:45" ht="30" customHeight="1">
      <c r="A6" s="202">
        <v>5</v>
      </c>
      <c r="B6" s="202" t="s">
        <v>361</v>
      </c>
      <c r="C6" s="203"/>
      <c r="D6" s="204">
        <v>0</v>
      </c>
      <c r="E6" s="205">
        <v>0</v>
      </c>
      <c r="F6" s="205">
        <v>0</v>
      </c>
      <c r="G6" s="205">
        <v>0</v>
      </c>
      <c r="H6" s="205">
        <v>0</v>
      </c>
      <c r="I6" s="205">
        <v>0</v>
      </c>
      <c r="J6" s="205">
        <v>0</v>
      </c>
      <c r="K6" s="205">
        <v>0</v>
      </c>
      <c r="L6" s="205">
        <v>5157583</v>
      </c>
      <c r="M6" s="205">
        <v>1027</v>
      </c>
      <c r="N6" s="205">
        <v>993084</v>
      </c>
      <c r="O6" s="205"/>
      <c r="P6" s="205"/>
      <c r="Q6" s="206"/>
      <c r="R6" s="204"/>
      <c r="S6" s="207"/>
      <c r="T6" s="200"/>
      <c r="U6" s="201"/>
      <c r="V6" s="201"/>
      <c r="W6" s="201"/>
      <c r="X6" s="201">
        <v>309416</v>
      </c>
      <c r="Y6" s="201"/>
      <c r="Z6" s="192"/>
      <c r="AA6" s="192"/>
      <c r="AB6" s="192"/>
      <c r="AC6" s="192"/>
      <c r="AD6" s="192"/>
      <c r="AE6" s="192"/>
      <c r="AF6" s="192"/>
      <c r="AG6" s="192"/>
      <c r="AH6" s="192"/>
      <c r="AI6" s="192"/>
      <c r="AJ6" s="192"/>
      <c r="AK6" s="192"/>
      <c r="AL6" s="192"/>
      <c r="AM6" s="192"/>
      <c r="AN6" s="192"/>
      <c r="AO6" s="192"/>
      <c r="AP6" s="192"/>
      <c r="AQ6" s="192"/>
      <c r="AR6" s="192"/>
      <c r="AS6" s="192"/>
    </row>
    <row r="7" spans="1:25" ht="30" customHeight="1">
      <c r="A7" s="202">
        <v>6</v>
      </c>
      <c r="B7" s="202" t="s">
        <v>362</v>
      </c>
      <c r="C7" s="203"/>
      <c r="D7" s="204">
        <f aca="true" t="shared" si="0" ref="D7:N7">D5</f>
        <v>133001</v>
      </c>
      <c r="E7" s="205">
        <f t="shared" si="0"/>
        <v>1952866</v>
      </c>
      <c r="F7" s="205">
        <f t="shared" si="0"/>
        <v>1208820</v>
      </c>
      <c r="G7" s="205">
        <f t="shared" si="0"/>
        <v>847431</v>
      </c>
      <c r="H7" s="205">
        <f t="shared" si="0"/>
        <v>511708</v>
      </c>
      <c r="I7" s="205">
        <f t="shared" si="0"/>
        <v>426339</v>
      </c>
      <c r="J7" s="205">
        <f t="shared" si="0"/>
        <v>6970937</v>
      </c>
      <c r="K7" s="205">
        <f t="shared" si="0"/>
        <v>4677217</v>
      </c>
      <c r="L7" s="205">
        <f t="shared" si="0"/>
        <v>3233774</v>
      </c>
      <c r="M7" s="205">
        <f t="shared" si="0"/>
        <v>1027</v>
      </c>
      <c r="N7" s="205">
        <f t="shared" si="0"/>
        <v>1120513</v>
      </c>
      <c r="O7" s="205"/>
      <c r="P7" s="205">
        <f>P5</f>
        <v>42038</v>
      </c>
      <c r="Q7" s="206">
        <f>Q5</f>
        <v>3977</v>
      </c>
      <c r="R7" s="204"/>
      <c r="S7" s="207"/>
      <c r="T7" s="200"/>
      <c r="U7" s="201">
        <v>0</v>
      </c>
      <c r="V7" s="201">
        <v>0</v>
      </c>
      <c r="W7" s="201">
        <f>W5</f>
        <v>7208</v>
      </c>
      <c r="X7" s="201">
        <f>X5</f>
        <v>7129</v>
      </c>
      <c r="Y7" s="208">
        <v>0</v>
      </c>
    </row>
    <row r="8" spans="1:25" ht="30" customHeight="1">
      <c r="A8" s="202">
        <v>7</v>
      </c>
      <c r="B8" s="202" t="s">
        <v>363</v>
      </c>
      <c r="C8" s="203"/>
      <c r="D8" s="204">
        <v>26600</v>
      </c>
      <c r="E8" s="205">
        <v>390573</v>
      </c>
      <c r="F8" s="205">
        <v>241764</v>
      </c>
      <c r="G8" s="205">
        <v>169486</v>
      </c>
      <c r="H8" s="205">
        <v>32058</v>
      </c>
      <c r="I8" s="205">
        <v>85267</v>
      </c>
      <c r="J8" s="205">
        <v>1394187</v>
      </c>
      <c r="K8" s="205">
        <v>935443</v>
      </c>
      <c r="L8" s="205">
        <v>646755</v>
      </c>
      <c r="M8" s="209">
        <v>205</v>
      </c>
      <c r="N8" s="205">
        <v>224103</v>
      </c>
      <c r="O8" s="205"/>
      <c r="P8" s="205">
        <v>8407.6</v>
      </c>
      <c r="Q8" s="206">
        <v>795</v>
      </c>
      <c r="R8" s="204"/>
      <c r="S8" s="207"/>
      <c r="T8" s="200"/>
      <c r="U8" s="201">
        <v>0</v>
      </c>
      <c r="V8" s="201">
        <v>0</v>
      </c>
      <c r="W8" s="201">
        <v>1442</v>
      </c>
      <c r="X8" s="201">
        <v>1426</v>
      </c>
      <c r="Y8" s="208">
        <v>0</v>
      </c>
    </row>
    <row r="9" spans="1:26" ht="30" customHeight="1">
      <c r="A9" s="202">
        <v>8</v>
      </c>
      <c r="B9" s="202" t="s">
        <v>364</v>
      </c>
      <c r="C9" s="203"/>
      <c r="D9" s="204">
        <f aca="true" t="shared" si="1" ref="D9:I9">D7-D8</f>
        <v>106401</v>
      </c>
      <c r="E9" s="205">
        <f t="shared" si="1"/>
        <v>1562293</v>
      </c>
      <c r="F9" s="205">
        <f t="shared" si="1"/>
        <v>967056</v>
      </c>
      <c r="G9" s="205">
        <f t="shared" si="1"/>
        <v>677945</v>
      </c>
      <c r="H9" s="205">
        <f t="shared" si="1"/>
        <v>479650</v>
      </c>
      <c r="I9" s="205">
        <f t="shared" si="1"/>
        <v>341072</v>
      </c>
      <c r="J9" s="210">
        <v>5085207</v>
      </c>
      <c r="K9" s="210">
        <v>4027478</v>
      </c>
      <c r="L9" s="205">
        <f>L7-L8</f>
        <v>2587019</v>
      </c>
      <c r="M9" s="205">
        <f>M7-M8</f>
        <v>822</v>
      </c>
      <c r="N9" s="205">
        <f>N7-N8</f>
        <v>896410</v>
      </c>
      <c r="O9" s="205"/>
      <c r="P9" s="205">
        <f>P7-P8</f>
        <v>33630.4</v>
      </c>
      <c r="Q9" s="206">
        <f>Q7-Q8</f>
        <v>3182</v>
      </c>
      <c r="R9" s="204">
        <v>124425237</v>
      </c>
      <c r="S9" s="207"/>
      <c r="T9" s="200"/>
      <c r="U9" s="201">
        <f>U7-U8</f>
        <v>0</v>
      </c>
      <c r="V9" s="201">
        <f>V7-V8</f>
        <v>0</v>
      </c>
      <c r="W9" s="201">
        <f>W7-W8</f>
        <v>5766</v>
      </c>
      <c r="X9" s="201">
        <f>X7-X8</f>
        <v>5703</v>
      </c>
      <c r="Y9" s="201">
        <f>Y7-Y8</f>
        <v>0</v>
      </c>
      <c r="Z9"/>
    </row>
    <row r="10" spans="1:26" ht="30" customHeight="1">
      <c r="A10" s="202">
        <v>9</v>
      </c>
      <c r="B10" s="202" t="s">
        <v>365</v>
      </c>
      <c r="C10" s="203"/>
      <c r="D10" s="204">
        <v>1032301</v>
      </c>
      <c r="E10" s="205">
        <f>1288871+E4</f>
        <v>2554083</v>
      </c>
      <c r="F10" s="205">
        <f>706718+F4</f>
        <v>2326972</v>
      </c>
      <c r="G10" s="205">
        <v>7981367</v>
      </c>
      <c r="H10" s="205">
        <v>5436135</v>
      </c>
      <c r="I10" s="205">
        <v>2057824</v>
      </c>
      <c r="J10" s="210">
        <v>35261564</v>
      </c>
      <c r="K10" s="210">
        <v>11954714</v>
      </c>
      <c r="L10" s="205">
        <v>22774594</v>
      </c>
      <c r="M10" s="205">
        <v>2389</v>
      </c>
      <c r="N10" s="205">
        <v>5877691</v>
      </c>
      <c r="O10" s="205"/>
      <c r="P10" s="205">
        <v>991712</v>
      </c>
      <c r="Q10" s="206">
        <v>8085</v>
      </c>
      <c r="R10" s="204"/>
      <c r="S10" s="207"/>
      <c r="T10" s="200"/>
      <c r="U10" s="201">
        <v>203884</v>
      </c>
      <c r="V10" s="201">
        <v>182457</v>
      </c>
      <c r="W10" s="201">
        <v>63372</v>
      </c>
      <c r="X10" s="201">
        <v>916545</v>
      </c>
      <c r="Y10" s="201">
        <v>2426150</v>
      </c>
      <c r="Z10"/>
    </row>
    <row r="11" spans="1:27" ht="30" customHeight="1" thickBot="1">
      <c r="A11" s="211">
        <v>10</v>
      </c>
      <c r="B11" s="211" t="s">
        <v>366</v>
      </c>
      <c r="C11" s="212" t="s">
        <v>367</v>
      </c>
      <c r="D11" s="213">
        <f>D10</f>
        <v>1032301</v>
      </c>
      <c r="E11" s="213">
        <f>E10</f>
        <v>2554083</v>
      </c>
      <c r="F11" s="213">
        <f>F10</f>
        <v>2326972</v>
      </c>
      <c r="G11" s="214">
        <v>2686663</v>
      </c>
      <c r="H11" s="214">
        <v>3800945</v>
      </c>
      <c r="I11" s="214">
        <f>I10</f>
        <v>2057824</v>
      </c>
      <c r="J11" s="214">
        <v>27012173</v>
      </c>
      <c r="K11" s="214">
        <v>10724057</v>
      </c>
      <c r="L11" s="214">
        <f>L10</f>
        <v>22774594</v>
      </c>
      <c r="M11" s="214">
        <f>M10</f>
        <v>2389</v>
      </c>
      <c r="N11" s="214">
        <v>10917880</v>
      </c>
      <c r="O11" s="214"/>
      <c r="P11" s="214">
        <f>P10</f>
        <v>991712</v>
      </c>
      <c r="Q11" s="215">
        <v>5383</v>
      </c>
      <c r="R11" s="216">
        <v>308665116</v>
      </c>
      <c r="S11" s="217">
        <f>1.5*86833721.64</f>
        <v>130250582.46000001</v>
      </c>
      <c r="T11" s="200"/>
      <c r="U11" s="218">
        <f>U10</f>
        <v>203884</v>
      </c>
      <c r="V11" s="218">
        <f>V10</f>
        <v>182457</v>
      </c>
      <c r="W11" s="218"/>
      <c r="X11" s="201">
        <v>-978967</v>
      </c>
      <c r="Y11" s="201">
        <v>1001265</v>
      </c>
      <c r="Z11" s="219">
        <v>63365</v>
      </c>
      <c r="AA11" s="219">
        <v>45995458.00000001</v>
      </c>
    </row>
    <row r="12" spans="1:26" ht="30" customHeight="1" thickBot="1">
      <c r="A12" s="220">
        <v>11</v>
      </c>
      <c r="B12" s="220" t="s">
        <v>368</v>
      </c>
      <c r="C12" s="221" t="s">
        <v>369</v>
      </c>
      <c r="D12" s="222">
        <f aca="true" t="shared" si="2" ref="D12:N12">D9/D11</f>
        <v>0.10307168161224294</v>
      </c>
      <c r="E12" s="222">
        <f t="shared" si="2"/>
        <v>0.6116845067290295</v>
      </c>
      <c r="F12" s="222">
        <f t="shared" si="2"/>
        <v>0.41558557644870675</v>
      </c>
      <c r="G12" s="223">
        <f t="shared" si="2"/>
        <v>0.25233719301602026</v>
      </c>
      <c r="H12" s="223">
        <f t="shared" si="2"/>
        <v>0.1261923021774848</v>
      </c>
      <c r="I12" s="223">
        <f t="shared" si="2"/>
        <v>0.16574400920584073</v>
      </c>
      <c r="J12" s="223">
        <f t="shared" si="2"/>
        <v>0.18825612437770187</v>
      </c>
      <c r="K12" s="223">
        <f t="shared" si="2"/>
        <v>0.375555445108134</v>
      </c>
      <c r="L12" s="223">
        <f t="shared" si="2"/>
        <v>0.1135923213384177</v>
      </c>
      <c r="M12" s="223">
        <f t="shared" si="2"/>
        <v>0.34407701967350357</v>
      </c>
      <c r="N12" s="223">
        <f t="shared" si="2"/>
        <v>0.08210476759224318</v>
      </c>
      <c r="O12" s="223"/>
      <c r="P12" s="223">
        <f>P9/P11</f>
        <v>0.03391145816527379</v>
      </c>
      <c r="Q12" s="224">
        <f>Q9/Q11</f>
        <v>0.5911201932008174</v>
      </c>
      <c r="R12" s="222">
        <f>R9/R11</f>
        <v>0.4031075445532368</v>
      </c>
      <c r="S12" s="225">
        <v>0.5296958040182879</v>
      </c>
      <c r="T12" s="200"/>
      <c r="U12" s="226">
        <f>U9/U11</f>
        <v>0</v>
      </c>
      <c r="V12" s="226">
        <f>V9/V11</f>
        <v>0</v>
      </c>
      <c r="W12" s="226"/>
      <c r="X12" s="226">
        <f>X9/X11</f>
        <v>-0.005825528337523124</v>
      </c>
      <c r="Y12" s="226">
        <f>Y9/Y11</f>
        <v>0</v>
      </c>
      <c r="Z12"/>
    </row>
    <row r="13" spans="1:26" ht="30.75" thickBot="1">
      <c r="A13" s="227">
        <v>12</v>
      </c>
      <c r="B13" s="220" t="s">
        <v>370</v>
      </c>
      <c r="C13" s="220"/>
      <c r="D13" s="228">
        <f>SUMPRODUCT(D11:Q11,D12:Q12)/SUM(D11:Q11)</f>
        <v>0.1929882494702083</v>
      </c>
      <c r="E13" s="229" t="s">
        <v>371</v>
      </c>
      <c r="F13" s="228">
        <f>STDEV(D12:Q12)</f>
        <v>0.19120865018804342</v>
      </c>
      <c r="G13" s="228">
        <f>90%*F13</f>
        <v>0.1720877851692391</v>
      </c>
      <c r="H13" s="230"/>
      <c r="I13" s="230"/>
      <c r="J13" s="230"/>
      <c r="K13" s="230"/>
      <c r="L13" s="230"/>
      <c r="M13" s="230"/>
      <c r="N13" s="230"/>
      <c r="O13" s="230"/>
      <c r="P13" s="230"/>
      <c r="Q13" s="230"/>
      <c r="R13" s="231"/>
      <c r="S13" s="232"/>
      <c r="T13" s="208"/>
      <c r="U13" s="208"/>
      <c r="V13" s="208"/>
      <c r="W13" s="208"/>
      <c r="X13" s="208"/>
      <c r="Y13" s="208"/>
      <c r="Z13"/>
    </row>
    <row r="14" spans="1:26" ht="51.75" customHeight="1" thickBot="1">
      <c r="A14" s="202">
        <v>13</v>
      </c>
      <c r="B14" s="233" t="s">
        <v>372</v>
      </c>
      <c r="C14" s="233"/>
      <c r="D14" s="234">
        <f>SUMPRODUCT(R11:S11,R12:S12)/SUM(R11:S11)</f>
        <v>0.4406732880109708</v>
      </c>
      <c r="E14" s="235" t="s">
        <v>371</v>
      </c>
      <c r="F14" s="234">
        <f>STDEV(R12:S12)</f>
        <v>0.08951141668633998</v>
      </c>
      <c r="G14" s="234">
        <f>90%*F14</f>
        <v>0.08056027501770599</v>
      </c>
      <c r="H14" s="230"/>
      <c r="I14" s="230"/>
      <c r="J14" s="230"/>
      <c r="K14" s="230"/>
      <c r="L14" s="230"/>
      <c r="M14" s="230"/>
      <c r="N14" s="230"/>
      <c r="O14" s="230"/>
      <c r="P14" s="230"/>
      <c r="Q14" s="230"/>
      <c r="R14" s="231"/>
      <c r="S14" s="232"/>
      <c r="T14" s="208"/>
      <c r="U14" s="208"/>
      <c r="V14" s="208"/>
      <c r="W14" s="208"/>
      <c r="X14" s="208"/>
      <c r="Y14" s="208"/>
      <c r="Z14"/>
    </row>
    <row r="15" spans="1:26" ht="30" customHeight="1" thickBot="1">
      <c r="A15" s="236">
        <v>14</v>
      </c>
      <c r="B15" s="237" t="s">
        <v>373</v>
      </c>
      <c r="C15" s="221"/>
      <c r="D15" s="238"/>
      <c r="E15" s="239"/>
      <c r="F15" s="239"/>
      <c r="G15" s="240">
        <v>920717</v>
      </c>
      <c r="H15" s="240">
        <v>1306447</v>
      </c>
      <c r="I15" s="240"/>
      <c r="J15" s="240">
        <v>5963546</v>
      </c>
      <c r="K15" s="240">
        <v>2578202</v>
      </c>
      <c r="L15" s="240"/>
      <c r="M15" s="240"/>
      <c r="N15" s="240"/>
      <c r="O15" s="240"/>
      <c r="P15" s="239"/>
      <c r="Q15" s="241"/>
      <c r="R15" s="242"/>
      <c r="S15" s="243">
        <f>1.49*98260000</f>
        <v>146407400</v>
      </c>
      <c r="T15" s="244"/>
      <c r="U15" s="245"/>
      <c r="V15" s="245"/>
      <c r="W15" s="245"/>
      <c r="X15" s="210">
        <v>1500000</v>
      </c>
      <c r="Y15" s="210">
        <v>6244720</v>
      </c>
      <c r="Z15"/>
    </row>
    <row r="16" spans="1:25" ht="15.75" thickBot="1">
      <c r="A16" s="236">
        <v>16</v>
      </c>
      <c r="B16" s="246" t="s">
        <v>374</v>
      </c>
      <c r="C16" s="247"/>
      <c r="D16" s="248">
        <f>AVERAGE(D12:Q12)</f>
        <v>0.2617871229727244</v>
      </c>
      <c r="E16" s="249"/>
      <c r="F16" s="249"/>
      <c r="G16" s="250"/>
      <c r="H16" s="250"/>
      <c r="I16" s="250"/>
      <c r="J16" s="250"/>
      <c r="K16" s="250"/>
      <c r="L16" s="250"/>
      <c r="M16" s="250"/>
      <c r="N16" s="250"/>
      <c r="O16" s="250"/>
      <c r="P16" s="249"/>
      <c r="Q16" s="251"/>
      <c r="R16" s="252"/>
      <c r="S16" s="253"/>
      <c r="Y16"/>
    </row>
    <row r="17" spans="1:19" ht="15.75" thickBot="1">
      <c r="A17" s="236">
        <v>17</v>
      </c>
      <c r="B17" s="246" t="s">
        <v>375</v>
      </c>
      <c r="C17" s="254"/>
      <c r="D17" s="255">
        <f>SQRT(D13*D14)</f>
        <v>0.29162435845024703</v>
      </c>
      <c r="E17" s="256"/>
      <c r="F17" s="256"/>
      <c r="G17" s="257"/>
      <c r="H17" s="258"/>
      <c r="I17" s="258"/>
      <c r="J17" s="258"/>
      <c r="K17" s="258"/>
      <c r="L17" s="258"/>
      <c r="M17" s="258"/>
      <c r="N17" s="258"/>
      <c r="O17" s="258"/>
      <c r="P17" s="259"/>
      <c r="Q17" s="260"/>
      <c r="R17" s="261"/>
      <c r="S17" s="262"/>
    </row>
    <row r="19" spans="2:4" ht="15">
      <c r="B19" s="193" t="s">
        <v>369</v>
      </c>
      <c r="D19" s="263">
        <v>0.2545</v>
      </c>
    </row>
    <row r="21" spans="1:3" ht="15">
      <c r="A21" s="264"/>
      <c r="B21" s="264"/>
      <c r="C21" s="26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GNCC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Gela Butbaia</dc:creator>
  <cp:keywords/>
  <dc:description/>
  <cp:lastModifiedBy>Gela Butbaia</cp:lastModifiedBy>
  <dcterms:created xsi:type="dcterms:W3CDTF">2008-08-06T10:10:51Z</dcterms:created>
  <dcterms:modified xsi:type="dcterms:W3CDTF">2008-10-09T22:26:59Z</dcterms:modified>
  <cp:category/>
  <cp:version/>
  <cp:contentType/>
  <cp:contentStatus/>
</cp:coreProperties>
</file>