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180" windowHeight="11130" activeTab="0"/>
  </bookViews>
  <sheets>
    <sheet name="Sheet1" sheetId="1" r:id="rId1"/>
  </sheets>
  <definedNames>
    <definedName name="_xlnm.Print_Area" localSheetId="0">'Sheet1'!$A$1:$I$45</definedName>
  </definedNames>
  <calcPr fullCalcOnLoad="1"/>
</workbook>
</file>

<file path=xl/sharedStrings.xml><?xml version="1.0" encoding="utf-8"?>
<sst xmlns="http://schemas.openxmlformats.org/spreadsheetml/2006/main" count="56" uniqueCount="49">
  <si>
    <t>მარშრუტიზატორი Cisco 7206</t>
  </si>
  <si>
    <t>რაოდენობა</t>
  </si>
  <si>
    <t xml:space="preserve"> </t>
  </si>
  <si>
    <t>სვიჩი Cisco Catalyst 3750</t>
  </si>
  <si>
    <t>მაგისტრალური ო/ბ არხები</t>
  </si>
  <si>
    <t>საოპერაციო აქტივების რეესტრი</t>
  </si>
  <si>
    <t>ჯამში საოპერაციო აქტივები</t>
  </si>
  <si>
    <t>სულ (ლარი)</t>
  </si>
  <si>
    <t>საბალანსო ღირებულება  (ლარი)</t>
  </si>
  <si>
    <t>საოპერაციო აქტივის სრული საბლანსო ღირებულება (ლარი)</t>
  </si>
  <si>
    <t>ღირებულების წილობრივი განაწილება</t>
  </si>
  <si>
    <t>საოპერაციო პერიოდი (წელი)</t>
  </si>
  <si>
    <t>დანახარჯების განაწილება ქსელის ელემენტების მიხედვით</t>
  </si>
  <si>
    <t>ძირითადი საკომუნიკაციო ქსელი</t>
  </si>
  <si>
    <t>სააბონენტო დაშვების ქსელი</t>
  </si>
  <si>
    <t>ქსელის ელემენტები და საქმიანობის სახეები</t>
  </si>
  <si>
    <t>ჰოსტინგი და კოლოკაცია</t>
  </si>
  <si>
    <t xml:space="preserve">საოპერაციო დანახარჯები  </t>
  </si>
  <si>
    <t>ცვეთა და ამორტიზაცია</t>
  </si>
  <si>
    <t>H&amp;C                            (R2)</t>
  </si>
  <si>
    <t>სააბონენტო სახაზო წყვილებზე შიდატრანსფერული გატარება</t>
  </si>
  <si>
    <t>კაპიტალის ღირებულება</t>
  </si>
  <si>
    <t>ჯამში</t>
  </si>
  <si>
    <t>დანახარჯების კატეგორიები ლარი თვეში</t>
  </si>
  <si>
    <t>WACC</t>
  </si>
  <si>
    <t>CON</t>
  </si>
  <si>
    <t>გამავალი</t>
  </si>
  <si>
    <t>Telenet</t>
  </si>
  <si>
    <t>RW Telecom</t>
  </si>
  <si>
    <t xml:space="preserve">მაქსიმალური </t>
  </si>
  <si>
    <t>მინიმალური</t>
  </si>
  <si>
    <t>შემომავალი</t>
  </si>
  <si>
    <t>ტრაფიკის ინტენსივობა გბიტ/წმ</t>
  </si>
  <si>
    <t xml:space="preserve">საშუალო </t>
  </si>
  <si>
    <t>დანახარჯების განაწილება მომსახურების სახეების მიხედვით</t>
  </si>
  <si>
    <t>ურთიერთჩართვა</t>
  </si>
  <si>
    <t>სააბონენტო დაშვება</t>
  </si>
  <si>
    <t>IP CN                      (R3)</t>
  </si>
  <si>
    <t>მიმდინარე საბაზრო ღირებულება 10/10/2008    (ლარი)</t>
  </si>
  <si>
    <t>ტესტი</t>
  </si>
  <si>
    <t>IP CN  (R3)</t>
  </si>
  <si>
    <t>IP CAN  (R1)</t>
  </si>
  <si>
    <t>საოპერაციო ხარჯები</t>
  </si>
  <si>
    <t>IP CAN                     (R1)</t>
  </si>
  <si>
    <t>აქტივები</t>
  </si>
  <si>
    <t>100 კბიტ/წმ თვითღირებულება ლარი თვე</t>
  </si>
  <si>
    <t>1 გბიტ/წმ თვითღირებულება ლარი თვე</t>
  </si>
  <si>
    <t>მიმდინარე საბაზრო ღირებულება 10/10/2008            ($)</t>
  </si>
  <si>
    <r>
      <t xml:space="preserve">                  მომსახურების სახეები </t>
    </r>
    <r>
      <rPr>
        <sz val="16"/>
        <rFont val="Arial"/>
        <family val="2"/>
      </rPr>
      <t>&gt;</t>
    </r>
    <r>
      <rPr>
        <sz val="12"/>
        <rFont val="Arial"/>
        <family val="2"/>
      </rPr>
      <t xml:space="preserve">       ქსელის ელემენტები </t>
    </r>
    <r>
      <rPr>
        <b/>
        <sz val="12"/>
        <rFont val="Arial"/>
        <family val="2"/>
      </rPr>
      <t>V</t>
    </r>
    <r>
      <rPr>
        <sz val="12"/>
        <rFont val="Arial"/>
        <family val="2"/>
      </rPr>
      <t xml:space="preserve">     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</si>
</sst>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"/>
    <numFmt numFmtId="169" formatCode="0.0000"/>
    <numFmt numFmtId="170" formatCode="0.000"/>
    <numFmt numFmtId="171" formatCode="0.0"/>
    <numFmt numFmtId="172" formatCode="0.0000000"/>
    <numFmt numFmtId="173" formatCode="0.00000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0"/>
    </font>
    <font>
      <sz val="12"/>
      <name val="Arial"/>
      <family val="2"/>
    </font>
    <font>
      <sz val="16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" xfId="0" applyFill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4" fontId="0" fillId="0" borderId="5" xfId="0" applyNumberFormat="1" applyBorder="1" applyAlignment="1">
      <alignment/>
    </xf>
    <xf numFmtId="4" fontId="0" fillId="0" borderId="4" xfId="0" applyNumberFormat="1" applyBorder="1" applyAlignment="1">
      <alignment/>
    </xf>
    <xf numFmtId="0" fontId="0" fillId="0" borderId="1" xfId="0" applyBorder="1" applyAlignment="1">
      <alignment/>
    </xf>
    <xf numFmtId="4" fontId="0" fillId="0" borderId="6" xfId="0" applyNumberFormat="1" applyBorder="1" applyAlignment="1">
      <alignment/>
    </xf>
    <xf numFmtId="1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8" xfId="0" applyFill="1" applyBorder="1" applyAlignment="1">
      <alignment/>
    </xf>
    <xf numFmtId="0" fontId="0" fillId="0" borderId="8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9" xfId="0" applyBorder="1" applyAlignment="1">
      <alignment/>
    </xf>
    <xf numFmtId="0" fontId="0" fillId="0" borderId="8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4" fontId="0" fillId="0" borderId="14" xfId="0" applyNumberFormat="1" applyBorder="1" applyAlignment="1">
      <alignment/>
    </xf>
    <xf numFmtId="0" fontId="0" fillId="0" borderId="28" xfId="0" applyBorder="1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171" fontId="0" fillId="0" borderId="0" xfId="0" applyNumberFormat="1" applyBorder="1" applyAlignment="1">
      <alignment/>
    </xf>
    <xf numFmtId="0" fontId="5" fillId="0" borderId="29" xfId="0" applyFont="1" applyBorder="1" applyAlignment="1">
      <alignment/>
    </xf>
    <xf numFmtId="4" fontId="0" fillId="0" borderId="2" xfId="0" applyNumberFormat="1" applyBorder="1" applyAlignment="1">
      <alignment/>
    </xf>
    <xf numFmtId="4" fontId="0" fillId="0" borderId="17" xfId="0" applyNumberFormat="1" applyBorder="1" applyAlignment="1">
      <alignment/>
    </xf>
    <xf numFmtId="0" fontId="0" fillId="0" borderId="30" xfId="0" applyBorder="1" applyAlignment="1">
      <alignment/>
    </xf>
    <xf numFmtId="4" fontId="0" fillId="0" borderId="13" xfId="0" applyNumberFormat="1" applyBorder="1" applyAlignment="1">
      <alignment/>
    </xf>
    <xf numFmtId="4" fontId="0" fillId="0" borderId="31" xfId="0" applyNumberFormat="1" applyBorder="1" applyAlignment="1">
      <alignment/>
    </xf>
    <xf numFmtId="4" fontId="0" fillId="0" borderId="16" xfId="0" applyNumberFormat="1" applyBorder="1" applyAlignment="1">
      <alignment/>
    </xf>
    <xf numFmtId="4" fontId="0" fillId="0" borderId="10" xfId="0" applyNumberFormat="1" applyBorder="1" applyAlignment="1">
      <alignment/>
    </xf>
    <xf numFmtId="171" fontId="0" fillId="0" borderId="20" xfId="0" applyNumberFormat="1" applyBorder="1" applyAlignment="1">
      <alignment/>
    </xf>
    <xf numFmtId="171" fontId="0" fillId="0" borderId="30" xfId="0" applyNumberFormat="1" applyBorder="1" applyAlignment="1">
      <alignment/>
    </xf>
    <xf numFmtId="171" fontId="0" fillId="0" borderId="21" xfId="0" applyNumberFormat="1" applyBorder="1" applyAlignment="1">
      <alignment/>
    </xf>
    <xf numFmtId="2" fontId="0" fillId="0" borderId="32" xfId="0" applyNumberFormat="1" applyBorder="1" applyAlignment="1">
      <alignment/>
    </xf>
    <xf numFmtId="171" fontId="0" fillId="0" borderId="11" xfId="0" applyNumberFormat="1" applyBorder="1" applyAlignment="1">
      <alignment/>
    </xf>
    <xf numFmtId="171" fontId="0" fillId="0" borderId="12" xfId="0" applyNumberFormat="1" applyBorder="1" applyAlignment="1">
      <alignment/>
    </xf>
    <xf numFmtId="2" fontId="0" fillId="0" borderId="22" xfId="0" applyNumberFormat="1" applyBorder="1" applyAlignment="1">
      <alignment/>
    </xf>
    <xf numFmtId="2" fontId="0" fillId="0" borderId="33" xfId="0" applyNumberFormat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171" fontId="6" fillId="0" borderId="0" xfId="0" applyNumberFormat="1" applyFont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 horizontal="center" vertical="center" wrapText="1"/>
    </xf>
    <xf numFmtId="0" fontId="0" fillId="0" borderId="41" xfId="0" applyBorder="1" applyAlignment="1">
      <alignment/>
    </xf>
    <xf numFmtId="0" fontId="0" fillId="0" borderId="36" xfId="0" applyBorder="1" applyAlignment="1">
      <alignment horizontal="center"/>
    </xf>
    <xf numFmtId="0" fontId="6" fillId="0" borderId="0" xfId="0" applyFont="1" applyBorder="1" applyAlignment="1">
      <alignment/>
    </xf>
    <xf numFmtId="2" fontId="0" fillId="0" borderId="23" xfId="0" applyNumberFormat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2" xfId="0" applyBorder="1" applyAlignment="1">
      <alignment horizontal="center"/>
    </xf>
    <xf numFmtId="10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4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22" xfId="0" applyNumberFormat="1" applyBorder="1" applyAlignment="1">
      <alignment/>
    </xf>
    <xf numFmtId="44" fontId="0" fillId="0" borderId="11" xfId="0" applyNumberFormat="1" applyBorder="1" applyAlignment="1">
      <alignment/>
    </xf>
    <xf numFmtId="44" fontId="0" fillId="0" borderId="12" xfId="0" applyNumberFormat="1" applyBorder="1" applyAlignment="1">
      <alignment/>
    </xf>
    <xf numFmtId="10" fontId="0" fillId="0" borderId="45" xfId="0" applyNumberFormat="1" applyBorder="1" applyAlignment="1">
      <alignment/>
    </xf>
    <xf numFmtId="10" fontId="0" fillId="0" borderId="46" xfId="0" applyNumberFormat="1" applyBorder="1" applyAlignment="1">
      <alignment/>
    </xf>
    <xf numFmtId="10" fontId="0" fillId="0" borderId="47" xfId="0" applyNumberFormat="1" applyBorder="1" applyAlignment="1">
      <alignment/>
    </xf>
    <xf numFmtId="10" fontId="0" fillId="0" borderId="24" xfId="0" applyNumberFormat="1" applyBorder="1" applyAlignment="1">
      <alignment/>
    </xf>
    <xf numFmtId="4" fontId="0" fillId="0" borderId="8" xfId="0" applyNumberFormat="1" applyBorder="1" applyAlignment="1">
      <alignment/>
    </xf>
    <xf numFmtId="0" fontId="5" fillId="0" borderId="8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4" fontId="0" fillId="0" borderId="9" xfId="0" applyNumberFormat="1" applyBorder="1" applyAlignment="1">
      <alignment horizontal="center"/>
    </xf>
    <xf numFmtId="4" fontId="0" fillId="0" borderId="24" xfId="0" applyNumberFormat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7" fillId="0" borderId="8" xfId="0" applyFont="1" applyBorder="1" applyAlignment="1" quotePrefix="1">
      <alignment horizontal="left" vertical="center" wrapText="1"/>
    </xf>
    <xf numFmtId="0" fontId="0" fillId="0" borderId="13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49</xdr:row>
      <xdr:rowOff>133350</xdr:rowOff>
    </xdr:from>
    <xdr:to>
      <xdr:col>7</xdr:col>
      <xdr:colOff>1019175</xdr:colOff>
      <xdr:row>79</xdr:row>
      <xdr:rowOff>0</xdr:rowOff>
    </xdr:to>
    <xdr:grpSp>
      <xdr:nvGrpSpPr>
        <xdr:cNvPr id="1" name="Group 210"/>
        <xdr:cNvGrpSpPr>
          <a:grpSpLocks/>
        </xdr:cNvGrpSpPr>
      </xdr:nvGrpSpPr>
      <xdr:grpSpPr>
        <a:xfrm>
          <a:off x="3076575" y="11058525"/>
          <a:ext cx="6619875" cy="4724400"/>
          <a:chOff x="323" y="1189"/>
          <a:chExt cx="695" cy="432"/>
        </a:xfrm>
        <a:solidFill>
          <a:srgbClr val="FFFFFF"/>
        </a:solidFill>
      </xdr:grpSpPr>
      <xdr:sp>
        <xdr:nvSpPr>
          <xdr:cNvPr id="2" name="AutoShape 186"/>
          <xdr:cNvSpPr>
            <a:spLocks/>
          </xdr:cNvSpPr>
        </xdr:nvSpPr>
        <xdr:spPr>
          <a:xfrm>
            <a:off x="540" y="1228"/>
            <a:ext cx="158" cy="85"/>
          </a:xfrm>
          <a:prstGeom prst="wedgeRoundRectCallout">
            <a:avLst>
              <a:gd name="adj1" fmla="val -24050"/>
              <a:gd name="adj2" fmla="val 4115"/>
            </a:avLst>
          </a:prstGeom>
          <a:solidFill>
            <a:srgbClr val="99CC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ძირითადი პაკეტური საკომუნიკაციო ქსელის შესაბამისი ელემენტი R3</a:t>
            </a:r>
          </a:p>
        </xdr:txBody>
      </xdr:sp>
      <xdr:sp>
        <xdr:nvSpPr>
          <xdr:cNvPr id="3" name="AutoShape 187"/>
          <xdr:cNvSpPr>
            <a:spLocks/>
          </xdr:cNvSpPr>
        </xdr:nvSpPr>
        <xdr:spPr>
          <a:xfrm>
            <a:off x="538" y="1421"/>
            <a:ext cx="158" cy="94"/>
          </a:xfrm>
          <a:prstGeom prst="wedgeRoundRectCallout">
            <a:avLst>
              <a:gd name="adj1" fmla="val -19620"/>
              <a:gd name="adj2" fmla="val -19148"/>
            </a:avLst>
          </a:prstGeom>
          <a:solidFill>
            <a:srgbClr val="FF99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ადგილობრივი სააბონენტო დაშვების ქსელის შესაბამისი ელემენტი R1</a:t>
            </a:r>
          </a:p>
        </xdr:txBody>
      </xdr:sp>
      <xdr:sp>
        <xdr:nvSpPr>
          <xdr:cNvPr id="4" name="AutoShape 188"/>
          <xdr:cNvSpPr>
            <a:spLocks/>
          </xdr:cNvSpPr>
        </xdr:nvSpPr>
        <xdr:spPr>
          <a:xfrm rot="5400000">
            <a:off x="556" y="1358"/>
            <a:ext cx="88" cy="15"/>
          </a:xfrm>
          <a:prstGeom prst="leftArrow">
            <a:avLst>
              <a:gd name="adj1" fmla="val -39171"/>
              <a:gd name="adj2" fmla="val -31481"/>
            </a:avLst>
          </a:prstGeom>
          <a:solidFill>
            <a:srgbClr val="FF99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AutoShape 189"/>
          <xdr:cNvSpPr>
            <a:spLocks/>
          </xdr:cNvSpPr>
        </xdr:nvSpPr>
        <xdr:spPr>
          <a:xfrm rot="16200000">
            <a:off x="630" y="1325"/>
            <a:ext cx="15" cy="88"/>
          </a:xfrm>
          <a:prstGeom prst="leftArrow">
            <a:avLst>
              <a:gd name="adj1" fmla="val -39171"/>
              <a:gd name="adj2" fmla="val -31481"/>
            </a:avLst>
          </a:prstGeom>
          <a:solidFill>
            <a:srgbClr val="FF99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AutoShape 190"/>
          <xdr:cNvSpPr>
            <a:spLocks/>
          </xdr:cNvSpPr>
        </xdr:nvSpPr>
        <xdr:spPr>
          <a:xfrm>
            <a:off x="390" y="1247"/>
            <a:ext cx="83" cy="16"/>
          </a:xfrm>
          <a:prstGeom prst="leftArrow">
            <a:avLst>
              <a:gd name="adj1" fmla="val -39171"/>
              <a:gd name="adj2" fmla="val -31481"/>
            </a:avLst>
          </a:prstGeom>
          <a:solidFill>
            <a:srgbClr val="99CC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AutoShape 191"/>
          <xdr:cNvSpPr>
            <a:spLocks/>
          </xdr:cNvSpPr>
        </xdr:nvSpPr>
        <xdr:spPr>
          <a:xfrm rot="10800000">
            <a:off x="390" y="1283"/>
            <a:ext cx="83" cy="16"/>
          </a:xfrm>
          <a:prstGeom prst="leftArrow">
            <a:avLst>
              <a:gd name="adj1" fmla="val -39171"/>
              <a:gd name="adj2" fmla="val -31481"/>
            </a:avLst>
          </a:prstGeom>
          <a:solidFill>
            <a:srgbClr val="99CC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192"/>
          <xdr:cNvSpPr>
            <a:spLocks/>
          </xdr:cNvSpPr>
        </xdr:nvSpPr>
        <xdr:spPr>
          <a:xfrm>
            <a:off x="373" y="1219"/>
            <a:ext cx="1" cy="117"/>
          </a:xfrm>
          <a:prstGeom prst="line">
            <a:avLst/>
          </a:prstGeom>
          <a:noFill/>
          <a:ln w="2857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193"/>
          <xdr:cNvSpPr>
            <a:spLocks/>
          </xdr:cNvSpPr>
        </xdr:nvSpPr>
        <xdr:spPr>
          <a:xfrm flipH="1">
            <a:off x="371" y="1275"/>
            <a:ext cx="168" cy="0"/>
          </a:xfrm>
          <a:prstGeom prst="line">
            <a:avLst/>
          </a:prstGeom>
          <a:noFill/>
          <a:ln w="38100" cmpd="dbl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Line 194"/>
          <xdr:cNvSpPr>
            <a:spLocks/>
          </xdr:cNvSpPr>
        </xdr:nvSpPr>
        <xdr:spPr>
          <a:xfrm>
            <a:off x="618" y="1312"/>
            <a:ext cx="1" cy="110"/>
          </a:xfrm>
          <a:prstGeom prst="line">
            <a:avLst/>
          </a:prstGeom>
          <a:noFill/>
          <a:ln w="38100" cmpd="dbl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AutoShape 195"/>
          <xdr:cNvSpPr>
            <a:spLocks/>
          </xdr:cNvSpPr>
        </xdr:nvSpPr>
        <xdr:spPr>
          <a:xfrm>
            <a:off x="715" y="1249"/>
            <a:ext cx="83" cy="16"/>
          </a:xfrm>
          <a:prstGeom prst="leftArrow">
            <a:avLst>
              <a:gd name="adj1" fmla="val -39171"/>
              <a:gd name="adj2" fmla="val -31481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AutoShape 196"/>
          <xdr:cNvSpPr>
            <a:spLocks/>
          </xdr:cNvSpPr>
        </xdr:nvSpPr>
        <xdr:spPr>
          <a:xfrm rot="10800000">
            <a:off x="715" y="1284"/>
            <a:ext cx="83" cy="16"/>
          </a:xfrm>
          <a:prstGeom prst="leftArrow">
            <a:avLst>
              <a:gd name="adj1" fmla="val -39171"/>
              <a:gd name="adj2" fmla="val -31481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Line 197"/>
          <xdr:cNvSpPr>
            <a:spLocks/>
          </xdr:cNvSpPr>
        </xdr:nvSpPr>
        <xdr:spPr>
          <a:xfrm flipH="1">
            <a:off x="694" y="1275"/>
            <a:ext cx="168" cy="0"/>
          </a:xfrm>
          <a:prstGeom prst="line">
            <a:avLst/>
          </a:prstGeom>
          <a:noFill/>
          <a:ln w="38100" cmpd="dbl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AutoShape 198"/>
          <xdr:cNvSpPr>
            <a:spLocks/>
          </xdr:cNvSpPr>
        </xdr:nvSpPr>
        <xdr:spPr>
          <a:xfrm>
            <a:off x="860" y="1224"/>
            <a:ext cx="158" cy="92"/>
          </a:xfrm>
          <a:prstGeom prst="wedgeRoundRectCallout">
            <a:avLst>
              <a:gd name="adj1" fmla="val -12657"/>
              <a:gd name="adj2" fmla="val 18476"/>
            </a:avLst>
          </a:prstGeom>
          <a:solidFill>
            <a:srgbClr val="FFFFFF"/>
          </a:solidFill>
          <a:ln w="1270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ჰოსტინგისა და კოლოკაციის   ქსელის შესაბამისი ელემენტი R2</a:t>
            </a:r>
          </a:p>
        </xdr:txBody>
      </xdr:sp>
      <xdr:sp>
        <xdr:nvSpPr>
          <xdr:cNvPr id="15" name="TextBox 199"/>
          <xdr:cNvSpPr txBox="1">
            <a:spLocks noChangeArrowheads="1"/>
          </xdr:cNvSpPr>
        </xdr:nvSpPr>
        <xdr:spPr>
          <a:xfrm>
            <a:off x="323" y="1189"/>
            <a:ext cx="99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IXP წერტილი</a:t>
            </a:r>
          </a:p>
        </xdr:txBody>
      </xdr:sp>
      <xdr:sp>
        <xdr:nvSpPr>
          <xdr:cNvPr id="16" name="TextBox 200"/>
          <xdr:cNvSpPr txBox="1">
            <a:spLocks noChangeArrowheads="1"/>
          </xdr:cNvSpPr>
        </xdr:nvSpPr>
        <xdr:spPr>
          <a:xfrm>
            <a:off x="407" y="1315"/>
            <a:ext cx="99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ტრაფიკი</a:t>
            </a:r>
          </a:p>
        </xdr:txBody>
      </xdr:sp>
      <xdr:sp>
        <xdr:nvSpPr>
          <xdr:cNvPr id="17" name="TextBox 201"/>
          <xdr:cNvSpPr txBox="1">
            <a:spLocks noChangeArrowheads="1"/>
          </xdr:cNvSpPr>
        </xdr:nvSpPr>
        <xdr:spPr>
          <a:xfrm>
            <a:off x="648" y="1358"/>
            <a:ext cx="99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ტრაფიკი</a:t>
            </a:r>
          </a:p>
        </xdr:txBody>
      </xdr:sp>
      <xdr:sp>
        <xdr:nvSpPr>
          <xdr:cNvPr id="18" name="Line 206"/>
          <xdr:cNvSpPr>
            <a:spLocks/>
          </xdr:cNvSpPr>
        </xdr:nvSpPr>
        <xdr:spPr>
          <a:xfrm flipH="1">
            <a:off x="560" y="1512"/>
            <a:ext cx="55" cy="9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oval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Line 207"/>
          <xdr:cNvSpPr>
            <a:spLocks/>
          </xdr:cNvSpPr>
        </xdr:nvSpPr>
        <xdr:spPr>
          <a:xfrm flipH="1">
            <a:off x="598" y="1513"/>
            <a:ext cx="19" cy="10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oval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Line 208"/>
          <xdr:cNvSpPr>
            <a:spLocks/>
          </xdr:cNvSpPr>
        </xdr:nvSpPr>
        <xdr:spPr>
          <a:xfrm>
            <a:off x="622" y="1515"/>
            <a:ext cx="47" cy="9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oval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tabSelected="1" zoomScale="85" zoomScaleNormal="85" workbookViewId="0" topLeftCell="A1">
      <selection activeCell="K15" sqref="K15"/>
    </sheetView>
  </sheetViews>
  <sheetFormatPr defaultColWidth="9.140625" defaultRowHeight="12.75"/>
  <cols>
    <col min="1" max="1" width="4.00390625" style="0" customWidth="1"/>
    <col min="2" max="2" width="41.00390625" style="0" customWidth="1"/>
    <col min="3" max="3" width="18.8515625" style="0" customWidth="1"/>
    <col min="4" max="9" width="16.57421875" style="0" customWidth="1"/>
    <col min="12" max="12" width="19.8515625" style="0" customWidth="1"/>
  </cols>
  <sheetData>
    <row r="1" spans="1:9" ht="13.5" thickBot="1">
      <c r="A1" s="34"/>
      <c r="B1" s="67"/>
      <c r="C1" s="67"/>
      <c r="D1" s="67"/>
      <c r="E1" s="67"/>
      <c r="F1" s="67"/>
      <c r="G1" s="67"/>
      <c r="H1" s="67"/>
      <c r="I1" s="76"/>
    </row>
    <row r="2" spans="1:9" ht="15.75" customHeight="1" thickBot="1">
      <c r="A2" s="104" t="s">
        <v>5</v>
      </c>
      <c r="B2" s="105"/>
      <c r="C2" s="105"/>
      <c r="D2" s="105"/>
      <c r="E2" s="105"/>
      <c r="F2" s="105"/>
      <c r="G2" s="105"/>
      <c r="H2" s="105"/>
      <c r="I2" s="106"/>
    </row>
    <row r="3" spans="1:11" ht="83.25" customHeight="1" thickBot="1">
      <c r="A3" s="77"/>
      <c r="B3" s="103" t="s">
        <v>44</v>
      </c>
      <c r="C3" s="100" t="s">
        <v>1</v>
      </c>
      <c r="D3" s="100" t="s">
        <v>8</v>
      </c>
      <c r="E3" s="100" t="s">
        <v>47</v>
      </c>
      <c r="F3" s="100" t="s">
        <v>38</v>
      </c>
      <c r="G3" s="100" t="s">
        <v>9</v>
      </c>
      <c r="H3" s="101" t="s">
        <v>10</v>
      </c>
      <c r="I3" s="102" t="s">
        <v>11</v>
      </c>
      <c r="J3" s="1"/>
      <c r="K3" s="1"/>
    </row>
    <row r="4" spans="1:9" ht="12.75">
      <c r="A4" s="17">
        <v>1.1</v>
      </c>
      <c r="B4" s="17" t="s">
        <v>0</v>
      </c>
      <c r="C4" s="87">
        <v>1</v>
      </c>
      <c r="D4" s="90">
        <v>34000</v>
      </c>
      <c r="E4" s="93">
        <v>17092.545454545456</v>
      </c>
      <c r="F4" s="90">
        <f>E4*1.41</f>
        <v>24100.48909090909</v>
      </c>
      <c r="G4" s="90">
        <f>D4*C4</f>
        <v>34000</v>
      </c>
      <c r="H4" s="95">
        <f>G4/G$7</f>
        <v>0.37777777777777777</v>
      </c>
      <c r="I4" s="82">
        <v>7</v>
      </c>
    </row>
    <row r="5" spans="1:9" ht="12.75">
      <c r="A5" s="18">
        <v>1.2</v>
      </c>
      <c r="B5" s="18" t="s">
        <v>3</v>
      </c>
      <c r="C5" s="88">
        <v>3</v>
      </c>
      <c r="D5" s="91">
        <v>14000</v>
      </c>
      <c r="E5" s="94">
        <v>5694.050800000001</v>
      </c>
      <c r="F5" s="91">
        <f>E5*1.41</f>
        <v>8028.611628000001</v>
      </c>
      <c r="G5" s="91">
        <f>D5*C5</f>
        <v>42000</v>
      </c>
      <c r="H5" s="96">
        <f>G5/G$7</f>
        <v>0.4666666666666667</v>
      </c>
      <c r="I5" s="83">
        <v>7</v>
      </c>
    </row>
    <row r="6" spans="1:9" ht="13.5" thickBot="1">
      <c r="A6" s="38">
        <v>1.3</v>
      </c>
      <c r="B6" s="33" t="s">
        <v>4</v>
      </c>
      <c r="C6" s="89">
        <v>1</v>
      </c>
      <c r="D6" s="92">
        <v>14000</v>
      </c>
      <c r="E6" s="92"/>
      <c r="F6" s="92"/>
      <c r="G6" s="92">
        <f>D6*C6</f>
        <v>14000</v>
      </c>
      <c r="H6" s="97">
        <f>G6/G$7</f>
        <v>0.15555555555555556</v>
      </c>
      <c r="I6" s="84">
        <v>15</v>
      </c>
    </row>
    <row r="7" spans="1:9" ht="13.5" customHeight="1" thickBot="1">
      <c r="A7" s="35"/>
      <c r="B7" s="19" t="s">
        <v>6</v>
      </c>
      <c r="C7" s="36"/>
      <c r="D7" s="35"/>
      <c r="E7" s="35"/>
      <c r="F7" s="35"/>
      <c r="G7" s="99">
        <f>SUM(G4:G6)</f>
        <v>90000</v>
      </c>
      <c r="H7" s="98">
        <f>G7/G$7</f>
        <v>1</v>
      </c>
      <c r="I7" s="69"/>
    </row>
    <row r="8" spans="1:9" ht="13.5" customHeight="1" thickBot="1">
      <c r="A8" s="78"/>
      <c r="B8" s="2"/>
      <c r="C8" s="8"/>
      <c r="D8" s="8"/>
      <c r="E8" s="8"/>
      <c r="F8" s="8"/>
      <c r="G8" s="9"/>
      <c r="H8" s="10"/>
      <c r="I8" s="69"/>
    </row>
    <row r="9" spans="1:12" ht="35.25" customHeight="1" thickBot="1">
      <c r="A9" s="68"/>
      <c r="B9" s="14" t="s">
        <v>20</v>
      </c>
      <c r="C9" s="13">
        <v>18300</v>
      </c>
      <c r="D9" s="6">
        <f>D10/1.18</f>
        <v>9.898305084745763</v>
      </c>
      <c r="E9" s="6"/>
      <c r="F9" s="6"/>
      <c r="G9" s="6">
        <f>D9*C9</f>
        <v>181138.98305084746</v>
      </c>
      <c r="H9" s="11"/>
      <c r="I9" s="69"/>
      <c r="L9">
        <f>F33/C9*1024</f>
        <v>0.061540721311475415</v>
      </c>
    </row>
    <row r="10" spans="1:9" ht="13.5" thickBot="1">
      <c r="A10" s="68"/>
      <c r="B10" s="11"/>
      <c r="C10" s="11"/>
      <c r="D10" s="12">
        <v>11.68</v>
      </c>
      <c r="E10" s="12"/>
      <c r="F10" s="12"/>
      <c r="G10" s="12"/>
      <c r="H10" s="10"/>
      <c r="I10" s="79"/>
    </row>
    <row r="11" spans="1:9" ht="13.5" thickBot="1">
      <c r="A11" s="68"/>
      <c r="B11" s="51" t="s">
        <v>42</v>
      </c>
      <c r="C11" s="11"/>
      <c r="D11" s="11"/>
      <c r="E11" s="11"/>
      <c r="F11" s="11"/>
      <c r="G11" s="11"/>
      <c r="H11" s="11"/>
      <c r="I11" s="69"/>
    </row>
    <row r="12" spans="1:9" ht="13.5" thickBot="1">
      <c r="A12" s="68"/>
      <c r="B12" s="52" t="s">
        <v>7</v>
      </c>
      <c r="C12" s="7">
        <v>10000</v>
      </c>
      <c r="D12" s="11"/>
      <c r="E12" s="11"/>
      <c r="F12" s="11"/>
      <c r="G12" s="11"/>
      <c r="H12" s="11"/>
      <c r="I12" s="69"/>
    </row>
    <row r="13" spans="1:9" ht="13.5" customHeight="1" thickBot="1">
      <c r="A13" s="68"/>
      <c r="B13" s="11" t="s">
        <v>2</v>
      </c>
      <c r="C13" s="11"/>
      <c r="D13" s="11"/>
      <c r="E13" s="11"/>
      <c r="F13" s="11"/>
      <c r="G13" s="11"/>
      <c r="H13" s="11"/>
      <c r="I13" s="69"/>
    </row>
    <row r="14" spans="1:9" ht="28.5" customHeight="1" thickBot="1">
      <c r="A14" s="104" t="s">
        <v>12</v>
      </c>
      <c r="B14" s="105"/>
      <c r="C14" s="105"/>
      <c r="D14" s="105"/>
      <c r="E14" s="105"/>
      <c r="F14" s="106"/>
      <c r="G14" s="11"/>
      <c r="H14" s="11"/>
      <c r="I14" s="69"/>
    </row>
    <row r="15" spans="1:9" ht="57" customHeight="1" thickBot="1">
      <c r="A15" s="15"/>
      <c r="B15" s="100" t="s">
        <v>15</v>
      </c>
      <c r="C15" s="100" t="s">
        <v>13</v>
      </c>
      <c r="D15" s="100" t="s">
        <v>14</v>
      </c>
      <c r="E15" s="100" t="s">
        <v>16</v>
      </c>
      <c r="F15" s="11"/>
      <c r="G15" s="11"/>
      <c r="H15" s="11"/>
      <c r="I15" s="69"/>
    </row>
    <row r="16" spans="1:9" ht="35.25" customHeight="1" thickBot="1">
      <c r="A16" s="35"/>
      <c r="B16" s="39" t="s">
        <v>23</v>
      </c>
      <c r="C16" s="109" t="s">
        <v>37</v>
      </c>
      <c r="D16" s="40" t="s">
        <v>43</v>
      </c>
      <c r="E16" s="41" t="s">
        <v>19</v>
      </c>
      <c r="F16" s="11"/>
      <c r="G16" s="11"/>
      <c r="H16" s="11"/>
      <c r="I16" s="69"/>
    </row>
    <row r="17" spans="1:9" ht="12.75">
      <c r="A17" s="42">
        <v>2.1</v>
      </c>
      <c r="B17" s="31" t="s">
        <v>17</v>
      </c>
      <c r="C17" s="55">
        <f>C12</f>
        <v>10000</v>
      </c>
      <c r="D17" s="44">
        <f>G9</f>
        <v>181138.98305084746</v>
      </c>
      <c r="E17" s="23">
        <v>0</v>
      </c>
      <c r="F17" s="11"/>
      <c r="G17" s="11"/>
      <c r="H17" s="11"/>
      <c r="I17" s="69"/>
    </row>
    <row r="18" spans="1:9" ht="12.75">
      <c r="A18" s="42">
        <v>2.2</v>
      </c>
      <c r="B18" s="54" t="s">
        <v>18</v>
      </c>
      <c r="C18" s="56">
        <f>(G4/I4+G5/I5+G6/I6)/12</f>
        <v>982.5396825396825</v>
      </c>
      <c r="D18" s="6"/>
      <c r="E18" s="45"/>
      <c r="F18" s="11"/>
      <c r="G18" s="11"/>
      <c r="H18" s="11"/>
      <c r="I18" s="69"/>
    </row>
    <row r="19" spans="1:9" ht="13.5" thickBot="1">
      <c r="A19" s="43">
        <v>2.3</v>
      </c>
      <c r="B19" s="32" t="s">
        <v>21</v>
      </c>
      <c r="C19" s="57">
        <f>G7*F19/12</f>
        <v>1795.5</v>
      </c>
      <c r="D19" s="53"/>
      <c r="E19" s="26"/>
      <c r="F19" s="85">
        <v>0.2394</v>
      </c>
      <c r="G19" s="86" t="s">
        <v>24</v>
      </c>
      <c r="H19" s="11"/>
      <c r="I19" s="69"/>
    </row>
    <row r="20" spans="1:9" ht="13.5" thickBot="1">
      <c r="A20" s="68"/>
      <c r="B20" s="15" t="s">
        <v>22</v>
      </c>
      <c r="C20" s="52">
        <f>SUM(C17:C19)</f>
        <v>12778.039682539682</v>
      </c>
      <c r="D20" s="58">
        <f>SUM(D17:D19)</f>
        <v>181138.98305084746</v>
      </c>
      <c r="E20" s="37">
        <f>SUM(E17:E19)</f>
        <v>0</v>
      </c>
      <c r="F20" s="11"/>
      <c r="G20" s="11"/>
      <c r="H20" s="11"/>
      <c r="I20" s="69"/>
    </row>
    <row r="21" spans="1:9" ht="13.5" thickBot="1">
      <c r="A21" s="68"/>
      <c r="B21" s="11"/>
      <c r="C21" s="107">
        <f>SUM(C20:E20)</f>
        <v>193917.02273338713</v>
      </c>
      <c r="D21" s="108"/>
      <c r="E21" s="11"/>
      <c r="F21" s="11"/>
      <c r="G21" s="11"/>
      <c r="H21" s="11"/>
      <c r="I21" s="69"/>
    </row>
    <row r="22" spans="1:9" ht="13.5" thickBot="1">
      <c r="A22" s="68"/>
      <c r="B22" s="11"/>
      <c r="C22" s="11"/>
      <c r="D22" s="11"/>
      <c r="E22" s="11"/>
      <c r="F22" s="11"/>
      <c r="G22" s="11"/>
      <c r="H22" s="11"/>
      <c r="I22" s="69"/>
    </row>
    <row r="23" spans="1:9" ht="13.5" thickBot="1">
      <c r="A23" s="68"/>
      <c r="B23" s="100" t="s">
        <v>32</v>
      </c>
      <c r="C23" s="16"/>
      <c r="D23" s="4"/>
      <c r="E23" s="5"/>
      <c r="F23" s="11"/>
      <c r="G23" s="11"/>
      <c r="H23" s="11"/>
      <c r="I23" s="69"/>
    </row>
    <row r="24" spans="1:9" ht="3.75" customHeight="1" thickBot="1">
      <c r="A24" s="68"/>
      <c r="B24" s="34"/>
      <c r="C24" s="16"/>
      <c r="D24" s="4"/>
      <c r="E24" s="5"/>
      <c r="F24" s="11"/>
      <c r="G24" s="11"/>
      <c r="H24" s="11"/>
      <c r="I24" s="69"/>
    </row>
    <row r="25" spans="1:9" ht="13.5" thickBot="1">
      <c r="A25" s="68"/>
      <c r="B25" s="30" t="s">
        <v>26</v>
      </c>
      <c r="C25" s="27" t="s">
        <v>25</v>
      </c>
      <c r="D25" s="28" t="s">
        <v>27</v>
      </c>
      <c r="E25" s="29" t="s">
        <v>28</v>
      </c>
      <c r="F25" s="29" t="s">
        <v>22</v>
      </c>
      <c r="G25" s="11"/>
      <c r="H25" s="11"/>
      <c r="I25" s="69"/>
    </row>
    <row r="26" spans="1:9" ht="12.75">
      <c r="A26" s="68"/>
      <c r="B26" s="31" t="s">
        <v>29</v>
      </c>
      <c r="C26" s="21">
        <v>0.518</v>
      </c>
      <c r="D26" s="22">
        <v>0.047</v>
      </c>
      <c r="E26" s="23">
        <v>0.017</v>
      </c>
      <c r="F26" s="23">
        <f>SUM(C26:E26)</f>
        <v>0.5820000000000001</v>
      </c>
      <c r="G26" s="11"/>
      <c r="H26" s="11"/>
      <c r="I26" s="69"/>
    </row>
    <row r="27" spans="1:9" ht="13.5" thickBot="1">
      <c r="A27" s="68"/>
      <c r="B27" s="32" t="s">
        <v>30</v>
      </c>
      <c r="C27" s="24">
        <v>0.19</v>
      </c>
      <c r="D27" s="25">
        <v>0.001</v>
      </c>
      <c r="E27" s="26">
        <v>0.001</v>
      </c>
      <c r="F27" s="26">
        <f>SUM(C27:E27)</f>
        <v>0.192</v>
      </c>
      <c r="G27" s="11"/>
      <c r="H27" s="11"/>
      <c r="I27" s="69"/>
    </row>
    <row r="28" spans="1:9" ht="13.5" thickBot="1">
      <c r="A28" s="68"/>
      <c r="B28" s="35" t="s">
        <v>33</v>
      </c>
      <c r="C28" s="16"/>
      <c r="D28" s="4"/>
      <c r="E28" s="5"/>
      <c r="F28" s="5">
        <f>AVERAGE(F26:F27)</f>
        <v>0.387</v>
      </c>
      <c r="G28" s="11"/>
      <c r="H28" s="11"/>
      <c r="I28" s="69"/>
    </row>
    <row r="29" spans="1:9" ht="3.75" customHeight="1" thickBot="1">
      <c r="A29" s="68"/>
      <c r="B29" s="8"/>
      <c r="C29" s="11"/>
      <c r="D29" s="11"/>
      <c r="E29" s="11"/>
      <c r="F29" s="11"/>
      <c r="G29" s="11"/>
      <c r="H29" s="11"/>
      <c r="I29" s="69"/>
    </row>
    <row r="30" spans="1:9" ht="13.5" thickBot="1">
      <c r="A30" s="68"/>
      <c r="B30" s="20" t="s">
        <v>31</v>
      </c>
      <c r="C30" s="3"/>
      <c r="D30" s="4"/>
      <c r="E30" s="5"/>
      <c r="F30" s="29" t="s">
        <v>22</v>
      </c>
      <c r="G30" s="11"/>
      <c r="H30" s="11"/>
      <c r="I30" s="69"/>
    </row>
    <row r="31" spans="1:9" ht="12.75">
      <c r="A31" s="68"/>
      <c r="B31" s="17" t="s">
        <v>29</v>
      </c>
      <c r="C31" s="111">
        <v>2</v>
      </c>
      <c r="D31" s="22">
        <v>0.075</v>
      </c>
      <c r="E31" s="23">
        <v>0.066</v>
      </c>
      <c r="F31" s="23">
        <f>SUM(C31:E31)</f>
        <v>2.141</v>
      </c>
      <c r="G31" s="11"/>
      <c r="H31" s="11"/>
      <c r="I31" s="69"/>
    </row>
    <row r="32" spans="1:9" ht="13.5" thickBot="1">
      <c r="A32" s="68"/>
      <c r="B32" s="33" t="s">
        <v>30</v>
      </c>
      <c r="C32" s="24"/>
      <c r="D32" s="25">
        <v>0.0286</v>
      </c>
      <c r="E32" s="26">
        <v>0.03</v>
      </c>
      <c r="F32" s="26">
        <f>SUM(C32:E32)</f>
        <v>0.0586</v>
      </c>
      <c r="G32" s="11"/>
      <c r="H32" s="11"/>
      <c r="I32" s="69"/>
    </row>
    <row r="33" spans="1:9" ht="13.5" thickBot="1">
      <c r="A33" s="68"/>
      <c r="B33" s="35" t="s">
        <v>33</v>
      </c>
      <c r="C33" s="36"/>
      <c r="D33" s="36"/>
      <c r="E33" s="37"/>
      <c r="F33" s="5">
        <f>AVERAGE(F31:F32)</f>
        <v>1.0998</v>
      </c>
      <c r="G33" s="11"/>
      <c r="H33" s="11"/>
      <c r="I33" s="69"/>
    </row>
    <row r="34" spans="1:9" ht="12.75">
      <c r="A34" s="68"/>
      <c r="B34" s="11"/>
      <c r="C34" s="11"/>
      <c r="D34" s="11"/>
      <c r="E34" s="11"/>
      <c r="F34" s="11"/>
      <c r="G34" s="11"/>
      <c r="H34" s="11"/>
      <c r="I34" s="69"/>
    </row>
    <row r="35" spans="1:9" ht="13.5" thickBot="1">
      <c r="A35" s="68"/>
      <c r="B35" s="11"/>
      <c r="C35" s="11"/>
      <c r="D35" s="11"/>
      <c r="E35" s="11"/>
      <c r="F35" s="11"/>
      <c r="G35" s="11"/>
      <c r="H35" s="11"/>
      <c r="I35" s="69"/>
    </row>
    <row r="36" spans="1:9" ht="28.5" customHeight="1" thickBot="1">
      <c r="A36" s="104" t="s">
        <v>34</v>
      </c>
      <c r="B36" s="105"/>
      <c r="C36" s="105"/>
      <c r="D36" s="105"/>
      <c r="E36" s="105"/>
      <c r="F36" s="106"/>
      <c r="G36" s="11"/>
      <c r="H36" s="11"/>
      <c r="I36" s="69"/>
    </row>
    <row r="37" spans="1:9" ht="48.75" customHeight="1" thickBot="1">
      <c r="A37" s="70"/>
      <c r="B37" s="110" t="s">
        <v>48</v>
      </c>
      <c r="C37" s="47" t="s">
        <v>35</v>
      </c>
      <c r="D37" s="48" t="s">
        <v>36</v>
      </c>
      <c r="E37" s="46"/>
      <c r="F37" s="46"/>
      <c r="G37" s="46"/>
      <c r="H37" s="46"/>
      <c r="I37" s="71"/>
    </row>
    <row r="38" spans="1:9" ht="13.5" thickBot="1">
      <c r="A38" s="68"/>
      <c r="B38" s="14" t="s">
        <v>40</v>
      </c>
      <c r="C38" s="59">
        <f>C20*F26/(F26+F31)</f>
        <v>2731.1124110312508</v>
      </c>
      <c r="D38" s="63">
        <f>C20*F31/(F31+F26)</f>
        <v>10046.927271508432</v>
      </c>
      <c r="E38" s="11"/>
      <c r="F38" s="11"/>
      <c r="G38" s="11"/>
      <c r="H38" s="11"/>
      <c r="I38" s="69"/>
    </row>
    <row r="39" spans="1:9" ht="13.5" customHeight="1" thickBot="1">
      <c r="A39" s="68"/>
      <c r="B39" s="14" t="s">
        <v>41</v>
      </c>
      <c r="C39" s="60">
        <v>0</v>
      </c>
      <c r="D39" s="64">
        <f>D20</f>
        <v>181138.98305084746</v>
      </c>
      <c r="E39" s="11"/>
      <c r="F39" s="11"/>
      <c r="G39" s="11"/>
      <c r="H39" s="11"/>
      <c r="I39" s="69"/>
    </row>
    <row r="40" spans="1:9" ht="13.5" thickBot="1">
      <c r="A40" s="68"/>
      <c r="B40" s="14" t="s">
        <v>22</v>
      </c>
      <c r="C40" s="61">
        <f>SUM(C38:C39)</f>
        <v>2731.1124110312508</v>
      </c>
      <c r="D40" s="65">
        <f>SUM(D38:D39)</f>
        <v>191185.9103223559</v>
      </c>
      <c r="E40" s="50">
        <f>SUM(C40:D40)</f>
        <v>193917.02273338713</v>
      </c>
      <c r="F40" s="72">
        <f>E40-C21</f>
        <v>0</v>
      </c>
      <c r="G40" s="80" t="s">
        <v>39</v>
      </c>
      <c r="H40" s="11"/>
      <c r="I40" s="69"/>
    </row>
    <row r="41" spans="1:9" ht="12.75" customHeight="1" thickBot="1">
      <c r="A41" s="68"/>
      <c r="B41" s="39"/>
      <c r="C41" s="50"/>
      <c r="D41" s="81"/>
      <c r="E41" s="11"/>
      <c r="F41" s="11"/>
      <c r="G41" s="11"/>
      <c r="H41" s="11"/>
      <c r="I41" s="69"/>
    </row>
    <row r="42" spans="1:9" ht="13.5" thickBot="1">
      <c r="A42" s="68"/>
      <c r="B42" s="49" t="s">
        <v>32</v>
      </c>
      <c r="C42" s="15">
        <f>F26</f>
        <v>0.5820000000000001</v>
      </c>
      <c r="D42" s="35">
        <f>F31</f>
        <v>2.141</v>
      </c>
      <c r="E42" s="11"/>
      <c r="F42" s="11"/>
      <c r="G42" s="11"/>
      <c r="H42" s="11"/>
      <c r="I42" s="69"/>
    </row>
    <row r="43" spans="1:9" ht="21" customHeight="1" thickBot="1">
      <c r="A43" s="68"/>
      <c r="B43" s="49" t="s">
        <v>46</v>
      </c>
      <c r="C43" s="62">
        <f>C40/C42</f>
        <v>4692.633008644761</v>
      </c>
      <c r="D43" s="66">
        <f>D40/D42</f>
        <v>89297.48263538342</v>
      </c>
      <c r="E43" s="11"/>
      <c r="F43" s="11"/>
      <c r="G43" s="11"/>
      <c r="H43" s="11"/>
      <c r="I43" s="69"/>
    </row>
    <row r="44" spans="1:9" ht="18" customHeight="1" thickBot="1">
      <c r="A44" s="68"/>
      <c r="B44" s="49" t="s">
        <v>45</v>
      </c>
      <c r="C44" s="32"/>
      <c r="D44" s="65">
        <f>D43/1024/1024*100</f>
        <v>8.516071570909826</v>
      </c>
      <c r="E44" s="11"/>
      <c r="F44" s="11"/>
      <c r="G44" s="11"/>
      <c r="H44" s="11"/>
      <c r="I44" s="69"/>
    </row>
    <row r="45" spans="1:9" ht="4.5" customHeight="1" thickBot="1">
      <c r="A45" s="73"/>
      <c r="B45" s="74"/>
      <c r="C45" s="74"/>
      <c r="D45" s="74"/>
      <c r="E45" s="74"/>
      <c r="F45" s="74"/>
      <c r="G45" s="74"/>
      <c r="H45" s="74"/>
      <c r="I45" s="75"/>
    </row>
    <row r="78" ht="12.75" customHeight="1"/>
    <row r="88" ht="13.5" customHeight="1"/>
    <row r="120" ht="12.75" customHeight="1"/>
    <row r="138" ht="12.75" customHeight="1"/>
  </sheetData>
  <mergeCells count="4">
    <mergeCell ref="A2:I2"/>
    <mergeCell ref="A14:F14"/>
    <mergeCell ref="C21:D21"/>
    <mergeCell ref="A36:F36"/>
  </mergeCells>
  <printOptions/>
  <pageMargins left="0.75" right="0.75" top="1" bottom="1" header="0.5" footer="0.5"/>
  <pageSetup fitToHeight="1" fitToWidth="1" horizontalDpi="600" verticalDpi="6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GNCC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Gela Butbaia</dc:creator>
  <cp:keywords/>
  <dc:description/>
  <cp:lastModifiedBy>Gela Butbaia</cp:lastModifiedBy>
  <cp:lastPrinted>2008-10-21T08:35:37Z</cp:lastPrinted>
  <dcterms:created xsi:type="dcterms:W3CDTF">2008-10-10T07:14:18Z</dcterms:created>
  <dcterms:modified xsi:type="dcterms:W3CDTF">2008-10-21T09:37:34Z</dcterms:modified>
  <cp:category/>
  <cp:version/>
  <cp:contentType/>
  <cp:contentStatus/>
</cp:coreProperties>
</file>